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5" yWindow="-105" windowWidth="23250" windowHeight="12450" tabRatio="904" firstSheet="5" activeTab="5"/>
  </bookViews>
  <sheets>
    <sheet name="SO JUNI 2026 (Rev.2)" sheetId="40" r:id="rId1"/>
    <sheet name="KEBUTUHAN GAS" sheetId="126" r:id="rId2"/>
    <sheet name="Daily serapan Gas" sheetId="127" r:id="rId3"/>
    <sheet name="SO MS" sheetId="87" r:id="rId4"/>
    <sheet name="Summary Gas" sheetId="86" r:id="rId5"/>
    <sheet name="Daily Sales" sheetId="41" r:id="rId6"/>
    <sheet name="Summary FOB" sheetId="60" state="hidden" r:id="rId7"/>
    <sheet name="Summary sales" sheetId="27" r:id="rId8"/>
    <sheet name="HANKOOK" sheetId="71" state="hidden" r:id="rId9"/>
    <sheet name="PENTAWIRA" sheetId="128" r:id="rId10"/>
    <sheet name="ADP" sheetId="125" r:id="rId11"/>
    <sheet name="CLIN" sheetId="23" r:id="rId12"/>
    <sheet name="ABC KOGEN" sheetId="121" r:id="rId13"/>
    <sheet name="ASAHIMAS" sheetId="117" r:id="rId14"/>
    <sheet name="HLI" sheetId="109" r:id="rId15"/>
    <sheet name="DIC" sheetId="111" r:id="rId16"/>
    <sheet name="TWK" sheetId="24" r:id="rId17"/>
    <sheet name="STM" sheetId="57" r:id="rId18"/>
    <sheet name="AMI" sheetId="43" r:id="rId19"/>
    <sheet name="BI" sheetId="17" r:id="rId20"/>
    <sheet name="FSI" sheetId="65" state="hidden" r:id="rId21"/>
    <sheet name="INDOFOOD" sheetId="85" r:id="rId22"/>
    <sheet name="UMI" sheetId="11" r:id="rId23"/>
    <sheet name="PCIM" sheetId="94" r:id="rId24"/>
    <sheet name="PCI84" sheetId="95" r:id="rId25"/>
    <sheet name="CERES" sheetId="38" r:id="rId26"/>
    <sheet name="TOMIMOTO" sheetId="93" r:id="rId27"/>
    <sheet name="KTN" sheetId="61" r:id="rId28"/>
    <sheet name="BYC" sheetId="16" r:id="rId29"/>
    <sheet name="SARIMURNI" sheetId="107" r:id="rId30"/>
    <sheet name="KALBEE" sheetId="104" r:id="rId31"/>
    <sheet name="IPT" sheetId="19" r:id="rId32"/>
    <sheet name="Tongtji" sheetId="50" r:id="rId33"/>
    <sheet name="CISF" sheetId="77" r:id="rId34"/>
    <sheet name="EBM" sheetId="75" r:id="rId35"/>
    <sheet name="HCI" sheetId="112" r:id="rId36"/>
    <sheet name="KSN" sheetId="124" r:id="rId37"/>
    <sheet name="KSNR" sheetId="122" r:id="rId38"/>
    <sheet name="NIAGAGARAM" sheetId="88" r:id="rId39"/>
    <sheet name="NNI" sheetId="18" state="hidden" r:id="rId40"/>
    <sheet name="SHB" sheetId="119" r:id="rId41"/>
    <sheet name="MKG" sheetId="14" r:id="rId42"/>
    <sheet name="GTL" sheetId="64" r:id="rId43"/>
    <sheet name="OAJ" sheetId="22" r:id="rId44"/>
    <sheet name="PA" sheetId="46" r:id="rId45"/>
    <sheet name="KGM" sheetId="78" r:id="rId46"/>
    <sheet name="CITYMALL" sheetId="73" state="hidden" r:id="rId47"/>
    <sheet name="PUJ" sheetId="80" r:id="rId48"/>
    <sheet name="KA" sheetId="44" r:id="rId49"/>
    <sheet name="KBRU" sheetId="53" r:id="rId50"/>
    <sheet name="SDM" sheetId="8" r:id="rId51"/>
    <sheet name="JARGAS" sheetId="66" r:id="rId52"/>
    <sheet name="SBI" sheetId="67" r:id="rId53"/>
    <sheet name="HSK" sheetId="49" state="hidden" r:id="rId54"/>
    <sheet name="RB" sheetId="21" r:id="rId55"/>
    <sheet name="IDP" sheetId="9" r:id="rId56"/>
    <sheet name="ALT" sheetId="20" r:id="rId57"/>
    <sheet name="SETU" sheetId="68" state="hidden" r:id="rId58"/>
    <sheet name="SPGLOBAL" sheetId="72" r:id="rId59"/>
    <sheet name="SPJES" sheetId="79" r:id="rId60"/>
    <sheet name="GFATOM" sheetId="91" r:id="rId61"/>
    <sheet name="GFKULIT" sheetId="92" r:id="rId62"/>
    <sheet name="GFIR" sheetId="48" r:id="rId63"/>
    <sheet name="GFIR2" sheetId="98" r:id="rId64"/>
    <sheet name="TORABIKAHF" sheetId="101" state="hidden" r:id="rId65"/>
    <sheet name="TORABIKAIC" sheetId="102" state="hidden" r:id="rId66"/>
    <sheet name="TORABIKACIKUPA" sheetId="103" state="hidden" r:id="rId67"/>
    <sheet name="TOYOBO" sheetId="118" state="hidden" r:id="rId68"/>
  </sheets>
  <definedNames>
    <definedName name="____key2" localSheetId="12" hidden="1">#REF!</definedName>
    <definedName name="____key2" localSheetId="10" hidden="1">#REF!</definedName>
    <definedName name="____key2" localSheetId="13" hidden="1">#REF!</definedName>
    <definedName name="____key2" localSheetId="36" hidden="1">#REF!</definedName>
    <definedName name="____key2" localSheetId="37" hidden="1">#REF!</definedName>
    <definedName name="____key2" localSheetId="40" hidden="1">#REF!</definedName>
    <definedName name="____key2" localSheetId="67" hidden="1">#REF!</definedName>
    <definedName name="____key2" hidden="1">#REF!</definedName>
    <definedName name="___key2" localSheetId="12" hidden="1">#REF!</definedName>
    <definedName name="___key2" localSheetId="10" hidden="1">#REF!</definedName>
    <definedName name="___key2" localSheetId="13" hidden="1">#REF!</definedName>
    <definedName name="___key2" localSheetId="36" hidden="1">#REF!</definedName>
    <definedName name="___key2" localSheetId="37" hidden="1">#REF!</definedName>
    <definedName name="___key2" localSheetId="40" hidden="1">#REF!</definedName>
    <definedName name="___key2" localSheetId="67" hidden="1">#REF!</definedName>
    <definedName name="___key2" hidden="1">#REF!</definedName>
    <definedName name="___xlnm._FilterDatabase_2" localSheetId="12">#REF!</definedName>
    <definedName name="___xlnm._FilterDatabase_2" localSheetId="10">#REF!</definedName>
    <definedName name="___xlnm._FilterDatabase_2" localSheetId="13">#REF!</definedName>
    <definedName name="___xlnm._FilterDatabase_2" localSheetId="25">#REF!</definedName>
    <definedName name="___xlnm._FilterDatabase_2" localSheetId="20">#REF!</definedName>
    <definedName name="___xlnm._FilterDatabase_2" localSheetId="36">#REF!</definedName>
    <definedName name="___xlnm._FilterDatabase_2" localSheetId="37">#REF!</definedName>
    <definedName name="___xlnm._FilterDatabase_2" localSheetId="40">#REF!</definedName>
    <definedName name="___xlnm._FilterDatabase_2" localSheetId="58">#REF!</definedName>
    <definedName name="___xlnm._FilterDatabase_2" localSheetId="67">#REF!</definedName>
    <definedName name="___xlnm._FilterDatabase_2">#REF!</definedName>
    <definedName name="__123Graph_AWEAKNESS" localSheetId="12" hidden="1">#REF!</definedName>
    <definedName name="__123Graph_AWEAKNESS" localSheetId="10" hidden="1">#REF!</definedName>
    <definedName name="__123Graph_AWEAKNESS" localSheetId="56" hidden="1">#REF!</definedName>
    <definedName name="__123Graph_AWEAKNESS" localSheetId="13" hidden="1">#REF!</definedName>
    <definedName name="__123Graph_AWEAKNESS" localSheetId="19" hidden="1">#REF!</definedName>
    <definedName name="__123Graph_AWEAKNESS" localSheetId="28" hidden="1">#REF!</definedName>
    <definedName name="__123Graph_AWEAKNESS" localSheetId="25" hidden="1">#REF!</definedName>
    <definedName name="__123Graph_AWEAKNESS" localSheetId="11" hidden="1">#REF!</definedName>
    <definedName name="__123Graph_AWEAKNESS" localSheetId="15" hidden="1">#REF!</definedName>
    <definedName name="__123Graph_AWEAKNESS" localSheetId="20" hidden="1">#REF!</definedName>
    <definedName name="__123Graph_AWEAKNESS" localSheetId="35" hidden="1">#REF!</definedName>
    <definedName name="__123Graph_AWEAKNESS" localSheetId="14" hidden="1">#REF!</definedName>
    <definedName name="__123Graph_AWEAKNESS" localSheetId="55" hidden="1">#REF!</definedName>
    <definedName name="__123Graph_AWEAKNESS" localSheetId="31" hidden="1">#REF!</definedName>
    <definedName name="__123Graph_AWEAKNESS" localSheetId="36" hidden="1">#REF!</definedName>
    <definedName name="__123Graph_AWEAKNESS" localSheetId="37" hidden="1">#REF!</definedName>
    <definedName name="__123Graph_AWEAKNESS" localSheetId="41" hidden="1">#REF!</definedName>
    <definedName name="__123Graph_AWEAKNESS" localSheetId="39" hidden="1">#REF!</definedName>
    <definedName name="__123Graph_AWEAKNESS" localSheetId="43" hidden="1">#REF!</definedName>
    <definedName name="__123Graph_AWEAKNESS" localSheetId="9" hidden="1">#REF!</definedName>
    <definedName name="__123Graph_AWEAKNESS" localSheetId="54" hidden="1">#REF!</definedName>
    <definedName name="__123Graph_AWEAKNESS" localSheetId="29" hidden="1">#REF!</definedName>
    <definedName name="__123Graph_AWEAKNESS" localSheetId="50" hidden="1">#REF!</definedName>
    <definedName name="__123Graph_AWEAKNESS" localSheetId="40" hidden="1">#REF!</definedName>
    <definedName name="__123Graph_AWEAKNESS" localSheetId="58" hidden="1">#REF!</definedName>
    <definedName name="__123Graph_AWEAKNESS" localSheetId="67" hidden="1">#REF!</definedName>
    <definedName name="__123Graph_AWEAKNESS" localSheetId="16" hidden="1">#REF!</definedName>
    <definedName name="__123Graph_AWEAKNESS" localSheetId="22" hidden="1">#REF!</definedName>
    <definedName name="__123Graph_AWEAKNESS" hidden="1">#REF!</definedName>
    <definedName name="__123Graph_LBL_AWEAKNESS" localSheetId="12" hidden="1">#REF!</definedName>
    <definedName name="__123Graph_LBL_AWEAKNESS" localSheetId="10" hidden="1">#REF!</definedName>
    <definedName name="__123Graph_LBL_AWEAKNESS" localSheetId="56" hidden="1">#REF!</definedName>
    <definedName name="__123Graph_LBL_AWEAKNESS" localSheetId="13" hidden="1">#REF!</definedName>
    <definedName name="__123Graph_LBL_AWEAKNESS" localSheetId="19" hidden="1">#REF!</definedName>
    <definedName name="__123Graph_LBL_AWEAKNESS" localSheetId="28" hidden="1">#REF!</definedName>
    <definedName name="__123Graph_LBL_AWEAKNESS" localSheetId="25" hidden="1">#REF!</definedName>
    <definedName name="__123Graph_LBL_AWEAKNESS" localSheetId="11" hidden="1">#REF!</definedName>
    <definedName name="__123Graph_LBL_AWEAKNESS" localSheetId="15" hidden="1">#REF!</definedName>
    <definedName name="__123Graph_LBL_AWEAKNESS" localSheetId="20" hidden="1">#REF!</definedName>
    <definedName name="__123Graph_LBL_AWEAKNESS" localSheetId="35" hidden="1">#REF!</definedName>
    <definedName name="__123Graph_LBL_AWEAKNESS" localSheetId="14" hidden="1">#REF!</definedName>
    <definedName name="__123Graph_LBL_AWEAKNESS" localSheetId="55" hidden="1">#REF!</definedName>
    <definedName name="__123Graph_LBL_AWEAKNESS" localSheetId="31" hidden="1">#REF!</definedName>
    <definedName name="__123Graph_LBL_AWEAKNESS" localSheetId="36" hidden="1">#REF!</definedName>
    <definedName name="__123Graph_LBL_AWEAKNESS" localSheetId="37" hidden="1">#REF!</definedName>
    <definedName name="__123Graph_LBL_AWEAKNESS" localSheetId="41" hidden="1">#REF!</definedName>
    <definedName name="__123Graph_LBL_AWEAKNESS" localSheetId="39" hidden="1">#REF!</definedName>
    <definedName name="__123Graph_LBL_AWEAKNESS" localSheetId="43" hidden="1">#REF!</definedName>
    <definedName name="__123Graph_LBL_AWEAKNESS" localSheetId="9" hidden="1">#REF!</definedName>
    <definedName name="__123Graph_LBL_AWEAKNESS" localSheetId="54" hidden="1">#REF!</definedName>
    <definedName name="__123Graph_LBL_AWEAKNESS" localSheetId="29" hidden="1">#REF!</definedName>
    <definedName name="__123Graph_LBL_AWEAKNESS" localSheetId="50" hidden="1">#REF!</definedName>
    <definedName name="__123Graph_LBL_AWEAKNESS" localSheetId="40" hidden="1">#REF!</definedName>
    <definedName name="__123Graph_LBL_AWEAKNESS" localSheetId="58" hidden="1">#REF!</definedName>
    <definedName name="__123Graph_LBL_AWEAKNESS" localSheetId="67" hidden="1">#REF!</definedName>
    <definedName name="__123Graph_LBL_AWEAKNESS" localSheetId="16" hidden="1">#REF!</definedName>
    <definedName name="__123Graph_LBL_AWEAKNESS" localSheetId="22" hidden="1">#REF!</definedName>
    <definedName name="__123Graph_LBL_AWEAKNESS" hidden="1">#REF!</definedName>
    <definedName name="__123Graph_XWEAKNESS" localSheetId="12" hidden="1">#REF!</definedName>
    <definedName name="__123Graph_XWEAKNESS" localSheetId="10" hidden="1">#REF!</definedName>
    <definedName name="__123Graph_XWEAKNESS" localSheetId="56" hidden="1">#REF!</definedName>
    <definedName name="__123Graph_XWEAKNESS" localSheetId="13" hidden="1">#REF!</definedName>
    <definedName name="__123Graph_XWEAKNESS" localSheetId="19" hidden="1">#REF!</definedName>
    <definedName name="__123Graph_XWEAKNESS" localSheetId="28" hidden="1">#REF!</definedName>
    <definedName name="__123Graph_XWEAKNESS" localSheetId="25" hidden="1">#REF!</definedName>
    <definedName name="__123Graph_XWEAKNESS" localSheetId="11" hidden="1">#REF!</definedName>
    <definedName name="__123Graph_XWEAKNESS" localSheetId="15" hidden="1">#REF!</definedName>
    <definedName name="__123Graph_XWEAKNESS" localSheetId="20" hidden="1">#REF!</definedName>
    <definedName name="__123Graph_XWEAKNESS" localSheetId="35" hidden="1">#REF!</definedName>
    <definedName name="__123Graph_XWEAKNESS" localSheetId="14" hidden="1">#REF!</definedName>
    <definedName name="__123Graph_XWEAKNESS" localSheetId="55" hidden="1">#REF!</definedName>
    <definedName name="__123Graph_XWEAKNESS" localSheetId="31" hidden="1">#REF!</definedName>
    <definedName name="__123Graph_XWEAKNESS" localSheetId="36" hidden="1">#REF!</definedName>
    <definedName name="__123Graph_XWEAKNESS" localSheetId="37" hidden="1">#REF!</definedName>
    <definedName name="__123Graph_XWEAKNESS" localSheetId="41" hidden="1">#REF!</definedName>
    <definedName name="__123Graph_XWEAKNESS" localSheetId="39" hidden="1">#REF!</definedName>
    <definedName name="__123Graph_XWEAKNESS" localSheetId="43" hidden="1">#REF!</definedName>
    <definedName name="__123Graph_XWEAKNESS" localSheetId="9" hidden="1">#REF!</definedName>
    <definedName name="__123Graph_XWEAKNESS" localSheetId="54" hidden="1">#REF!</definedName>
    <definedName name="__123Graph_XWEAKNESS" localSheetId="29" hidden="1">#REF!</definedName>
    <definedName name="__123Graph_XWEAKNESS" localSheetId="50" hidden="1">#REF!</definedName>
    <definedName name="__123Graph_XWEAKNESS" localSheetId="40" hidden="1">#REF!</definedName>
    <definedName name="__123Graph_XWEAKNESS" localSheetId="58" hidden="1">#REF!</definedName>
    <definedName name="__123Graph_XWEAKNESS" localSheetId="67" hidden="1">#REF!</definedName>
    <definedName name="__123Graph_XWEAKNESS" localSheetId="16" hidden="1">#REF!</definedName>
    <definedName name="__123Graph_XWEAKNESS" localSheetId="22" hidden="1">#REF!</definedName>
    <definedName name="__123Graph_XWEAKNESS" hidden="1">#REF!</definedName>
    <definedName name="__key2" localSheetId="12" hidden="1">#REF!</definedName>
    <definedName name="__key2" localSheetId="10" hidden="1">#REF!</definedName>
    <definedName name="__key2" localSheetId="13" hidden="1">#REF!</definedName>
    <definedName name="__key2" localSheetId="36" hidden="1">#REF!</definedName>
    <definedName name="__key2" localSheetId="37" hidden="1">#REF!</definedName>
    <definedName name="__key2" localSheetId="40" hidden="1">#REF!</definedName>
    <definedName name="__key2" localSheetId="67" hidden="1">#REF!</definedName>
    <definedName name="__key2" hidden="1">#REF!</definedName>
    <definedName name="__xlnm._FilterDatabase_2" localSheetId="12">#REF!</definedName>
    <definedName name="__xlnm._FilterDatabase_2" localSheetId="10">#REF!</definedName>
    <definedName name="__xlnm._FilterDatabase_2" localSheetId="13">#REF!</definedName>
    <definedName name="__xlnm._FilterDatabase_2" localSheetId="25">#REF!</definedName>
    <definedName name="__xlnm._FilterDatabase_2" localSheetId="20">#REF!</definedName>
    <definedName name="__xlnm._FilterDatabase_2" localSheetId="36">#REF!</definedName>
    <definedName name="__xlnm._FilterDatabase_2" localSheetId="37">#REF!</definedName>
    <definedName name="__xlnm._FilterDatabase_2" localSheetId="40">#REF!</definedName>
    <definedName name="__xlnm._FilterDatabase_2" localSheetId="58">#REF!</definedName>
    <definedName name="__xlnm._FilterDatabase_2" localSheetId="67">#REF!</definedName>
    <definedName name="__xlnm._FilterDatabase_2">#REF!</definedName>
    <definedName name="_Fill" localSheetId="12" hidden="1">#REF!</definedName>
    <definedName name="_Fill" localSheetId="10" hidden="1">#REF!</definedName>
    <definedName name="_Fill" localSheetId="56" hidden="1">#REF!</definedName>
    <definedName name="_Fill" localSheetId="13" hidden="1">#REF!</definedName>
    <definedName name="_Fill" localSheetId="19" hidden="1">#REF!</definedName>
    <definedName name="_Fill" localSheetId="28" hidden="1">#REF!</definedName>
    <definedName name="_Fill" localSheetId="25" hidden="1">#REF!</definedName>
    <definedName name="_Fill" localSheetId="11" hidden="1">#REF!</definedName>
    <definedName name="_Fill" localSheetId="15" hidden="1">#REF!</definedName>
    <definedName name="_Fill" localSheetId="20" hidden="1">#REF!</definedName>
    <definedName name="_Fill" localSheetId="35" hidden="1">#REF!</definedName>
    <definedName name="_Fill" localSheetId="14" hidden="1">#REF!</definedName>
    <definedName name="_Fill" localSheetId="55" hidden="1">#REF!</definedName>
    <definedName name="_Fill" localSheetId="31" hidden="1">#REF!</definedName>
    <definedName name="_Fill" localSheetId="36" hidden="1">#REF!</definedName>
    <definedName name="_Fill" localSheetId="37" hidden="1">#REF!</definedName>
    <definedName name="_Fill" localSheetId="41" hidden="1">#REF!</definedName>
    <definedName name="_Fill" localSheetId="39" hidden="1">#REF!</definedName>
    <definedName name="_Fill" localSheetId="43" hidden="1">#REF!</definedName>
    <definedName name="_Fill" localSheetId="9" hidden="1">#REF!</definedName>
    <definedName name="_Fill" localSheetId="54" hidden="1">#REF!</definedName>
    <definedName name="_Fill" localSheetId="29" hidden="1">#REF!</definedName>
    <definedName name="_Fill" localSheetId="50" hidden="1">#REF!</definedName>
    <definedName name="_Fill" localSheetId="40" hidden="1">#REF!</definedName>
    <definedName name="_Fill" localSheetId="58" hidden="1">#REF!</definedName>
    <definedName name="_Fill" localSheetId="67" hidden="1">#REF!</definedName>
    <definedName name="_Fill" localSheetId="16" hidden="1">#REF!</definedName>
    <definedName name="_Fill" localSheetId="22" hidden="1">#REF!</definedName>
    <definedName name="_Fill" hidden="1">#REF!</definedName>
    <definedName name="_xlnm._FilterDatabase" localSheetId="55" hidden="1">IDP!$A$1:$P$62</definedName>
    <definedName name="_xlnm._FilterDatabase" localSheetId="9" hidden="1">PENTAWIRA!$A$1:$P$32</definedName>
    <definedName name="_Key1" localSheetId="12" hidden="1">#REF!</definedName>
    <definedName name="_Key1" localSheetId="10" hidden="1">#REF!</definedName>
    <definedName name="_Key1" localSheetId="56" hidden="1">#REF!</definedName>
    <definedName name="_Key1" localSheetId="13" hidden="1">#REF!</definedName>
    <definedName name="_Key1" localSheetId="19" hidden="1">#REF!</definedName>
    <definedName name="_Key1" localSheetId="28" hidden="1">#REF!</definedName>
    <definedName name="_Key1" localSheetId="25" hidden="1">#REF!</definedName>
    <definedName name="_Key1" localSheetId="11" hidden="1">#REF!</definedName>
    <definedName name="_Key1" localSheetId="15" hidden="1">#REF!</definedName>
    <definedName name="_Key1" localSheetId="20" hidden="1">#REF!</definedName>
    <definedName name="_Key1" localSheetId="35" hidden="1">#REF!</definedName>
    <definedName name="_Key1" localSheetId="14" hidden="1">#REF!</definedName>
    <definedName name="_Key1" localSheetId="55" hidden="1">#REF!</definedName>
    <definedName name="_Key1" localSheetId="31" hidden="1">#REF!</definedName>
    <definedName name="_Key1" localSheetId="36" hidden="1">#REF!</definedName>
    <definedName name="_Key1" localSheetId="37" hidden="1">#REF!</definedName>
    <definedName name="_Key1" localSheetId="41" hidden="1">#REF!</definedName>
    <definedName name="_Key1" localSheetId="39" hidden="1">#REF!</definedName>
    <definedName name="_Key1" localSheetId="43" hidden="1">#REF!</definedName>
    <definedName name="_Key1" localSheetId="9" hidden="1">#REF!</definedName>
    <definedName name="_Key1" localSheetId="54" hidden="1">#REF!</definedName>
    <definedName name="_Key1" localSheetId="29" hidden="1">#REF!</definedName>
    <definedName name="_Key1" localSheetId="50" hidden="1">#REF!</definedName>
    <definedName name="_Key1" localSheetId="40" hidden="1">#REF!</definedName>
    <definedName name="_Key1" localSheetId="58" hidden="1">#REF!</definedName>
    <definedName name="_Key1" localSheetId="67" hidden="1">#REF!</definedName>
    <definedName name="_Key1" localSheetId="16" hidden="1">#REF!</definedName>
    <definedName name="_Key1" localSheetId="22" hidden="1">#REF!</definedName>
    <definedName name="_Key1" hidden="1">#REF!</definedName>
    <definedName name="_Key2" localSheetId="12" hidden="1">#REF!</definedName>
    <definedName name="_Key2" localSheetId="10" hidden="1">#REF!</definedName>
    <definedName name="_Key2" localSheetId="56" hidden="1">#REF!</definedName>
    <definedName name="_Key2" localSheetId="13" hidden="1">#REF!</definedName>
    <definedName name="_Key2" localSheetId="19" hidden="1">#REF!</definedName>
    <definedName name="_Key2" localSheetId="28" hidden="1">#REF!</definedName>
    <definedName name="_Key2" localSheetId="25" hidden="1">#REF!</definedName>
    <definedName name="_Key2" localSheetId="11" hidden="1">#REF!</definedName>
    <definedName name="_Key2" localSheetId="15" hidden="1">#REF!</definedName>
    <definedName name="_Key2" localSheetId="20" hidden="1">#REF!</definedName>
    <definedName name="_Key2" localSheetId="35" hidden="1">#REF!</definedName>
    <definedName name="_Key2" localSheetId="14" hidden="1">#REF!</definedName>
    <definedName name="_Key2" localSheetId="55" hidden="1">#REF!</definedName>
    <definedName name="_Key2" localSheetId="31" hidden="1">#REF!</definedName>
    <definedName name="_Key2" localSheetId="36" hidden="1">#REF!</definedName>
    <definedName name="_Key2" localSheetId="37" hidden="1">#REF!</definedName>
    <definedName name="_Key2" localSheetId="41" hidden="1">#REF!</definedName>
    <definedName name="_Key2" localSheetId="39" hidden="1">#REF!</definedName>
    <definedName name="_Key2" localSheetId="43" hidden="1">#REF!</definedName>
    <definedName name="_Key2" localSheetId="9" hidden="1">#REF!</definedName>
    <definedName name="_Key2" localSheetId="54" hidden="1">#REF!</definedName>
    <definedName name="_Key2" localSheetId="29" hidden="1">#REF!</definedName>
    <definedName name="_Key2" localSheetId="50" hidden="1">#REF!</definedName>
    <definedName name="_Key2" localSheetId="40" hidden="1">#REF!</definedName>
    <definedName name="_Key2" localSheetId="58" hidden="1">#REF!</definedName>
    <definedName name="_Key2" localSheetId="67" hidden="1">#REF!</definedName>
    <definedName name="_Key2" localSheetId="16" hidden="1">#REF!</definedName>
    <definedName name="_Key2" localSheetId="22" hidden="1">#REF!</definedName>
    <definedName name="_Key2" hidden="1">#REF!</definedName>
    <definedName name="_Sort" localSheetId="12" hidden="1">#REF!</definedName>
    <definedName name="_Sort" localSheetId="10" hidden="1">#REF!</definedName>
    <definedName name="_Sort" localSheetId="56" hidden="1">#REF!</definedName>
    <definedName name="_Sort" localSheetId="13" hidden="1">#REF!</definedName>
    <definedName name="_Sort" localSheetId="19" hidden="1">#REF!</definedName>
    <definedName name="_Sort" localSheetId="28" hidden="1">#REF!</definedName>
    <definedName name="_Sort" localSheetId="25" hidden="1">#REF!</definedName>
    <definedName name="_Sort" localSheetId="11" hidden="1">#REF!</definedName>
    <definedName name="_Sort" localSheetId="15" hidden="1">#REF!</definedName>
    <definedName name="_Sort" localSheetId="20" hidden="1">#REF!</definedName>
    <definedName name="_Sort" localSheetId="35" hidden="1">#REF!</definedName>
    <definedName name="_Sort" localSheetId="14" hidden="1">#REF!</definedName>
    <definedName name="_Sort" localSheetId="55" hidden="1">#REF!</definedName>
    <definedName name="_Sort" localSheetId="31" hidden="1">#REF!</definedName>
    <definedName name="_Sort" localSheetId="36" hidden="1">#REF!</definedName>
    <definedName name="_Sort" localSheetId="37" hidden="1">#REF!</definedName>
    <definedName name="_Sort" localSheetId="41" hidden="1">#REF!</definedName>
    <definedName name="_Sort" localSheetId="39" hidden="1">#REF!</definedName>
    <definedName name="_Sort" localSheetId="43" hidden="1">#REF!</definedName>
    <definedName name="_Sort" localSheetId="9" hidden="1">#REF!</definedName>
    <definedName name="_Sort" localSheetId="54" hidden="1">#REF!</definedName>
    <definedName name="_Sort" localSheetId="29" hidden="1">#REF!</definedName>
    <definedName name="_Sort" localSheetId="50" hidden="1">#REF!</definedName>
    <definedName name="_Sort" localSheetId="40" hidden="1">#REF!</definedName>
    <definedName name="_Sort" localSheetId="58" hidden="1">#REF!</definedName>
    <definedName name="_Sort" localSheetId="67" hidden="1">#REF!</definedName>
    <definedName name="_Sort" localSheetId="16" hidden="1">#REF!</definedName>
    <definedName name="_Sort" localSheetId="22" hidden="1">#REF!</definedName>
    <definedName name="_Sort" hidden="1">#REF!</definedName>
    <definedName name="_TES46">#N/A</definedName>
    <definedName name="AAAA">#N/A</definedName>
    <definedName name="ad" localSheetId="12" hidden="1">#REF!</definedName>
    <definedName name="ad" localSheetId="10" hidden="1">#REF!</definedName>
    <definedName name="ad" localSheetId="56" hidden="1">#REF!</definedName>
    <definedName name="ad" localSheetId="13" hidden="1">#REF!</definedName>
    <definedName name="ad" localSheetId="19" hidden="1">#REF!</definedName>
    <definedName name="ad" localSheetId="28" hidden="1">#REF!</definedName>
    <definedName name="ad" localSheetId="25" hidden="1">#REF!</definedName>
    <definedName name="ad" localSheetId="11" hidden="1">#REF!</definedName>
    <definedName name="ad" localSheetId="15" hidden="1">#REF!</definedName>
    <definedName name="ad" localSheetId="20" hidden="1">#REF!</definedName>
    <definedName name="ad" localSheetId="35" hidden="1">#REF!</definedName>
    <definedName name="ad" localSheetId="14" hidden="1">#REF!</definedName>
    <definedName name="ad" localSheetId="55" hidden="1">#REF!</definedName>
    <definedName name="ad" localSheetId="31" hidden="1">#REF!</definedName>
    <definedName name="ad" localSheetId="36" hidden="1">#REF!</definedName>
    <definedName name="ad" localSheetId="37" hidden="1">#REF!</definedName>
    <definedName name="ad" localSheetId="41" hidden="1">#REF!</definedName>
    <definedName name="ad" localSheetId="39" hidden="1">#REF!</definedName>
    <definedName name="ad" localSheetId="43" hidden="1">#REF!</definedName>
    <definedName name="ad" localSheetId="9" hidden="1">#REF!</definedName>
    <definedName name="ad" localSheetId="54" hidden="1">#REF!</definedName>
    <definedName name="ad" localSheetId="29" hidden="1">#REF!</definedName>
    <definedName name="ad" localSheetId="50" hidden="1">#REF!</definedName>
    <definedName name="ad" localSheetId="40" hidden="1">#REF!</definedName>
    <definedName name="ad" localSheetId="58" hidden="1">#REF!</definedName>
    <definedName name="ad" localSheetId="67" hidden="1">#REF!</definedName>
    <definedName name="ad" localSheetId="16" hidden="1">#REF!</definedName>
    <definedName name="ad" localSheetId="22" hidden="1">#REF!</definedName>
    <definedName name="ad" hidden="1">#REF!</definedName>
    <definedName name="ati">#N/A</definedName>
    <definedName name="BS">#N/A</definedName>
    <definedName name="CCC">#N/A</definedName>
    <definedName name="depr9200">#N/A</definedName>
    <definedName name="dfsfd">#N/A</definedName>
    <definedName name="Excel_BuiltIn__FilterDatabase_1" localSheetId="12">#REF!</definedName>
    <definedName name="Excel_BuiltIn__FilterDatabase_1" localSheetId="10">#REF!</definedName>
    <definedName name="Excel_BuiltIn__FilterDatabase_1" localSheetId="13">#REF!</definedName>
    <definedName name="Excel_BuiltIn__FilterDatabase_1" localSheetId="25">#REF!</definedName>
    <definedName name="Excel_BuiltIn__FilterDatabase_1" localSheetId="20">#REF!</definedName>
    <definedName name="Excel_BuiltIn__FilterDatabase_1" localSheetId="36">#REF!</definedName>
    <definedName name="Excel_BuiltIn__FilterDatabase_1" localSheetId="37">#REF!</definedName>
    <definedName name="Excel_BuiltIn__FilterDatabase_1" localSheetId="40">#REF!</definedName>
    <definedName name="Excel_BuiltIn__FilterDatabase_1" localSheetId="58">#REF!</definedName>
    <definedName name="Excel_BuiltIn__FilterDatabase_1" localSheetId="67">#REF!</definedName>
    <definedName name="Excel_BuiltIn__FilterDatabase_1">#REF!</definedName>
    <definedName name="Excel_BuiltIn_Print_Titles">NA()</definedName>
    <definedName name="Export_3" localSheetId="12">#REF!</definedName>
    <definedName name="Export_3" localSheetId="10">#REF!</definedName>
    <definedName name="Export_3" localSheetId="13">#REF!</definedName>
    <definedName name="Export_3" localSheetId="36">#REF!</definedName>
    <definedName name="Export_3" localSheetId="37">#REF!</definedName>
    <definedName name="Export_3" localSheetId="40">#REF!</definedName>
    <definedName name="Export_3" localSheetId="67">#REF!</definedName>
    <definedName name="Export_3">#REF!</definedName>
    <definedName name="FOB" localSheetId="12">'Summary FOB'!#REF!</definedName>
    <definedName name="FOB" localSheetId="10">'Summary FOB'!#REF!</definedName>
    <definedName name="FOB" localSheetId="13">'Summary FOB'!#REF!</definedName>
    <definedName name="FOB" localSheetId="36">'Summary FOB'!#REF!</definedName>
    <definedName name="FOB" localSheetId="37">'Summary FOB'!#REF!</definedName>
    <definedName name="FOB" localSheetId="40">'Summary FOB'!#REF!</definedName>
    <definedName name="FOB" localSheetId="67">'Summary FOB'!#REF!</definedName>
    <definedName name="FOB">'Summary FOB'!#REF!</definedName>
    <definedName name="LESY" localSheetId="12" hidden="1">#REF!</definedName>
    <definedName name="LESY" localSheetId="10" hidden="1">#REF!</definedName>
    <definedName name="LESY" localSheetId="56" hidden="1">#REF!</definedName>
    <definedName name="LESY" localSheetId="13" hidden="1">#REF!</definedName>
    <definedName name="LESY" localSheetId="19" hidden="1">#REF!</definedName>
    <definedName name="LESY" localSheetId="28" hidden="1">#REF!</definedName>
    <definedName name="LESY" localSheetId="25" hidden="1">#REF!</definedName>
    <definedName name="LESY" localSheetId="11" hidden="1">#REF!</definedName>
    <definedName name="LESY" localSheetId="15" hidden="1">#REF!</definedName>
    <definedName name="LESY" localSheetId="20" hidden="1">#REF!</definedName>
    <definedName name="LESY" localSheetId="35" hidden="1">#REF!</definedName>
    <definedName name="LESY" localSheetId="14" hidden="1">#REF!</definedName>
    <definedName name="LESY" localSheetId="55" hidden="1">#REF!</definedName>
    <definedName name="LESY" localSheetId="31" hidden="1">#REF!</definedName>
    <definedName name="LESY" localSheetId="36" hidden="1">#REF!</definedName>
    <definedName name="LESY" localSheetId="37" hidden="1">#REF!</definedName>
    <definedName name="LESY" localSheetId="41" hidden="1">#REF!</definedName>
    <definedName name="LESY" localSheetId="39" hidden="1">#REF!</definedName>
    <definedName name="LESY" localSheetId="43" hidden="1">#REF!</definedName>
    <definedName name="LESY" localSheetId="9" hidden="1">#REF!</definedName>
    <definedName name="LESY" localSheetId="54" hidden="1">#REF!</definedName>
    <definedName name="LESY" localSheetId="29" hidden="1">#REF!</definedName>
    <definedName name="LESY" localSheetId="50" hidden="1">#REF!</definedName>
    <definedName name="LESY" localSheetId="40" hidden="1">#REF!</definedName>
    <definedName name="LESY" localSheetId="58" hidden="1">#REF!</definedName>
    <definedName name="LESY" localSheetId="67" hidden="1">#REF!</definedName>
    <definedName name="LESY" localSheetId="16" hidden="1">#REF!</definedName>
    <definedName name="LESY" localSheetId="22" hidden="1">#REF!</definedName>
    <definedName name="LESY" hidden="1">#REF!</definedName>
    <definedName name="partt">#N/A</definedName>
    <definedName name="PRINT_TITLES_MI">#N/A</definedName>
    <definedName name="project">#N/A</definedName>
    <definedName name="qqq">#N/A</definedName>
    <definedName name="Record3">#N/A</definedName>
    <definedName name="Record4">#N/A</definedName>
    <definedName name="solver_eng" localSheetId="7" hidden="1">1</definedName>
    <definedName name="solver_neg" localSheetId="7" hidden="1">1</definedName>
    <definedName name="solver_num" localSheetId="7" hidden="1">0</definedName>
    <definedName name="solver_opt" localSheetId="7" hidden="1">'Summary sales'!$Q$17</definedName>
    <definedName name="solver_typ" localSheetId="7" hidden="1">1</definedName>
    <definedName name="solver_val" localSheetId="7" hidden="1">0</definedName>
    <definedName name="solver_ver" localSheetId="7" hidden="1">3</definedName>
    <definedName name="SORTPEMB">#N/A</definedName>
    <definedName name="sumAugst">#N/A</definedName>
    <definedName name="TaxTV">10%</definedName>
    <definedName name="TaxXL">5%</definedName>
    <definedName name="test31">#N/A</definedName>
    <definedName name="test32">#N/A</definedName>
    <definedName name="test33">#N/A</definedName>
    <definedName name="test34">#N/A</definedName>
    <definedName name="test35">#N/A</definedName>
    <definedName name="test36">#N/A</definedName>
    <definedName name="test37">#N/A</definedName>
    <definedName name="test41">#N/A</definedName>
    <definedName name="test42">#N/A</definedName>
    <definedName name="test43">#N/A</definedName>
    <definedName name="test44">#N/A</definedName>
    <definedName name="test45">#N/A</definedName>
    <definedName name="test46">#N/A</definedName>
    <definedName name="test47">#N/A</definedName>
    <definedName name="zz">#N/A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3" i="9" l="1"/>
  <c r="B37" i="9"/>
  <c r="B61" i="9" l="1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H36" i="48" l="1"/>
  <c r="H36" i="92"/>
  <c r="J36" i="92" s="1"/>
  <c r="K36" i="92" s="1"/>
  <c r="H36" i="91"/>
  <c r="H36" i="21"/>
  <c r="H36" i="78"/>
  <c r="H36" i="46"/>
  <c r="H36" i="22"/>
  <c r="H36" i="64"/>
  <c r="H36" i="14"/>
  <c r="H36" i="119"/>
  <c r="H36" i="88"/>
  <c r="H36" i="122"/>
  <c r="H36" i="124"/>
  <c r="H36" i="112"/>
  <c r="H36" i="75"/>
  <c r="H36" i="77"/>
  <c r="H36" i="50"/>
  <c r="H36" i="19"/>
  <c r="H36" i="104"/>
  <c r="H36" i="107"/>
  <c r="J36" i="107" s="1"/>
  <c r="H36" i="16"/>
  <c r="H36" i="61"/>
  <c r="H36" i="93"/>
  <c r="J36" i="93" s="1"/>
  <c r="K36" i="93" s="1"/>
  <c r="H36" i="38"/>
  <c r="H36" i="95"/>
  <c r="H36" i="94"/>
  <c r="H36" i="11"/>
  <c r="H36" i="85"/>
  <c r="M50" i="72" l="1"/>
  <c r="O50" i="72" s="1"/>
  <c r="N50" i="72"/>
  <c r="H36" i="67" l="1"/>
  <c r="H36" i="66"/>
  <c r="H36" i="8"/>
  <c r="H37" i="53"/>
  <c r="H36" i="44"/>
  <c r="H36" i="80"/>
  <c r="H36" i="17"/>
  <c r="H37" i="43"/>
  <c r="H36" i="57"/>
  <c r="H36" i="24"/>
  <c r="H36" i="111"/>
  <c r="H36" i="109"/>
  <c r="H36" i="117"/>
  <c r="H36" i="121"/>
  <c r="H36" i="23"/>
  <c r="H36" i="125"/>
  <c r="B65" i="128"/>
  <c r="H35" i="48" l="1"/>
  <c r="H35" i="92"/>
  <c r="H35" i="91"/>
  <c r="H35" i="21"/>
  <c r="H35" i="67"/>
  <c r="H35" i="66"/>
  <c r="H35" i="8"/>
  <c r="H36" i="53"/>
  <c r="H35" i="44"/>
  <c r="H35" i="80"/>
  <c r="H35" i="78"/>
  <c r="H35" i="46"/>
  <c r="H35" i="22"/>
  <c r="H35" i="64"/>
  <c r="H35" i="14"/>
  <c r="H35" i="119"/>
  <c r="H35" i="88"/>
  <c r="H35" i="122"/>
  <c r="H35" i="124"/>
  <c r="H35" i="112"/>
  <c r="H35" i="75"/>
  <c r="H35" i="77"/>
  <c r="H35" i="50"/>
  <c r="H35" i="19"/>
  <c r="H35" i="104"/>
  <c r="H35" i="107"/>
  <c r="H35" i="16"/>
  <c r="H35" i="61"/>
  <c r="H35" i="93"/>
  <c r="J35" i="93" s="1"/>
  <c r="K35" i="93" s="1"/>
  <c r="H35" i="38"/>
  <c r="H35" i="95"/>
  <c r="H35" i="94"/>
  <c r="H35" i="11"/>
  <c r="H35" i="85"/>
  <c r="H35" i="17"/>
  <c r="H36" i="43"/>
  <c r="H35" i="57"/>
  <c r="H35" i="24"/>
  <c r="H35" i="111"/>
  <c r="H35" i="109"/>
  <c r="H35" i="117"/>
  <c r="H35" i="121"/>
  <c r="H35" i="23"/>
  <c r="H35" i="125"/>
  <c r="H34" i="21" l="1"/>
  <c r="H34" i="46"/>
  <c r="H34" i="22"/>
  <c r="H34" i="64"/>
  <c r="H34" i="48"/>
  <c r="H34" i="92"/>
  <c r="J34" i="92" s="1"/>
  <c r="K34" i="92" s="1"/>
  <c r="H34" i="91"/>
  <c r="H34" i="67"/>
  <c r="H34" i="66"/>
  <c r="H34" i="8"/>
  <c r="H34" i="78"/>
  <c r="H34" i="14"/>
  <c r="H34" i="119"/>
  <c r="H34" i="88"/>
  <c r="J34" i="88" s="1"/>
  <c r="K34" i="88" s="1"/>
  <c r="H34" i="122"/>
  <c r="H34" i="124"/>
  <c r="H34" i="112"/>
  <c r="H34" i="75"/>
  <c r="H34" i="77"/>
  <c r="H34" i="50"/>
  <c r="H34" i="19"/>
  <c r="H34" i="104"/>
  <c r="H34" i="107"/>
  <c r="H34" i="16"/>
  <c r="H34" i="61"/>
  <c r="H34" i="93"/>
  <c r="J34" i="93" s="1"/>
  <c r="K34" i="93" s="1"/>
  <c r="H34" i="38"/>
  <c r="H34" i="95"/>
  <c r="H34" i="94"/>
  <c r="H34" i="11"/>
  <c r="H34" i="17"/>
  <c r="H35" i="43"/>
  <c r="M47" i="72" l="1"/>
  <c r="H35" i="53"/>
  <c r="H34" i="44"/>
  <c r="J34" i="44"/>
  <c r="K34" i="44"/>
  <c r="H34" i="85"/>
  <c r="H34" i="57"/>
  <c r="H34" i="24"/>
  <c r="H34" i="111"/>
  <c r="H34" i="109"/>
  <c r="H34" i="117"/>
  <c r="H34" i="121"/>
  <c r="H34" i="23"/>
  <c r="H33" i="23"/>
  <c r="H34" i="125"/>
  <c r="H33" i="92" l="1"/>
  <c r="J33" i="92" s="1"/>
  <c r="K33" i="92" s="1"/>
  <c r="H33" i="91"/>
  <c r="H33" i="21"/>
  <c r="H34" i="53"/>
  <c r="H34" i="80"/>
  <c r="H33" i="78"/>
  <c r="H33" i="46"/>
  <c r="H33" i="22"/>
  <c r="H33" i="64"/>
  <c r="H32" i="64"/>
  <c r="H33" i="14"/>
  <c r="H33" i="119"/>
  <c r="H33" i="88"/>
  <c r="H33" i="122"/>
  <c r="H33" i="124"/>
  <c r="H33" i="112"/>
  <c r="H33" i="75"/>
  <c r="H33" i="77"/>
  <c r="H33" i="50"/>
  <c r="H33" i="19"/>
  <c r="H33" i="104"/>
  <c r="H33" i="107"/>
  <c r="H33" i="16"/>
  <c r="H33" i="93"/>
  <c r="J33" i="93" s="1"/>
  <c r="K33" i="93" s="1"/>
  <c r="H33" i="38"/>
  <c r="H33" i="95"/>
  <c r="H33" i="17"/>
  <c r="B64" i="128"/>
  <c r="B63" i="128"/>
  <c r="B62" i="128"/>
  <c r="B61" i="128"/>
  <c r="B60" i="128"/>
  <c r="H33" i="48" l="1"/>
  <c r="H33" i="67" l="1"/>
  <c r="H33" i="66"/>
  <c r="H33" i="8"/>
  <c r="H33" i="44"/>
  <c r="H33" i="80"/>
  <c r="H33" i="61"/>
  <c r="H33" i="94"/>
  <c r="H33" i="11"/>
  <c r="H33" i="85"/>
  <c r="J33" i="65"/>
  <c r="K33" i="65"/>
  <c r="H34" i="43"/>
  <c r="H33" i="57"/>
  <c r="H33" i="24"/>
  <c r="H33" i="111"/>
  <c r="H33" i="109"/>
  <c r="H33" i="117"/>
  <c r="H33" i="121"/>
  <c r="H33" i="125"/>
  <c r="H32" i="92" l="1"/>
  <c r="J32" i="92" s="1"/>
  <c r="K32" i="92" s="1"/>
  <c r="H32" i="91"/>
  <c r="K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H32" i="21"/>
  <c r="H32" i="78"/>
  <c r="H32" i="46"/>
  <c r="H32" i="22"/>
  <c r="H32" i="14"/>
  <c r="H32" i="119"/>
  <c r="H32" i="88"/>
  <c r="H32" i="122"/>
  <c r="H32" i="124"/>
  <c r="H32" i="112"/>
  <c r="H32" i="75"/>
  <c r="H32" i="77"/>
  <c r="H32" i="50"/>
  <c r="H32" i="19"/>
  <c r="H32" i="104"/>
  <c r="H32" i="107"/>
  <c r="H32" i="16"/>
  <c r="H32" i="38"/>
  <c r="H32" i="17"/>
  <c r="H32" i="48" l="1"/>
  <c r="N46" i="72"/>
  <c r="M46" i="72"/>
  <c r="O46" i="72" s="1"/>
  <c r="N45" i="72"/>
  <c r="M45" i="72"/>
  <c r="O45" i="72" s="1"/>
  <c r="H32" i="67"/>
  <c r="H32" i="66"/>
  <c r="H32" i="8"/>
  <c r="H33" i="53"/>
  <c r="H32" i="44"/>
  <c r="H32" i="80"/>
  <c r="H32" i="61"/>
  <c r="H32" i="93"/>
  <c r="J32" i="93" s="1"/>
  <c r="K32" i="93" s="1"/>
  <c r="H32" i="95"/>
  <c r="H32" i="94"/>
  <c r="H32" i="11"/>
  <c r="H32" i="85"/>
  <c r="J32" i="65"/>
  <c r="K32" i="65" s="1"/>
  <c r="H33" i="43"/>
  <c r="H32" i="57"/>
  <c r="H32" i="24"/>
  <c r="H32" i="111"/>
  <c r="H32" i="109"/>
  <c r="H32" i="117"/>
  <c r="H32" i="121"/>
  <c r="H32" i="23"/>
  <c r="H32" i="125"/>
  <c r="H31" i="92" l="1"/>
  <c r="H31" i="91"/>
  <c r="N46" i="20"/>
  <c r="M46" i="20"/>
  <c r="O46" i="20" s="1"/>
  <c r="B46" i="20"/>
  <c r="N45" i="20"/>
  <c r="M45" i="20"/>
  <c r="O45" i="20" s="1"/>
  <c r="B45" i="20"/>
  <c r="N44" i="20"/>
  <c r="M44" i="20"/>
  <c r="O44" i="20" s="1"/>
  <c r="B44" i="20"/>
  <c r="H31" i="21"/>
  <c r="H31" i="78"/>
  <c r="H31" i="46"/>
  <c r="H31" i="22"/>
  <c r="H31" i="64"/>
  <c r="H31" i="14"/>
  <c r="H31" i="119"/>
  <c r="H31" i="88"/>
  <c r="H31" i="122"/>
  <c r="H31" i="124"/>
  <c r="H31" i="112"/>
  <c r="H31" i="75"/>
  <c r="H31" i="77"/>
  <c r="H31" i="50"/>
  <c r="H31" i="19"/>
  <c r="H31" i="104"/>
  <c r="H31" i="107"/>
  <c r="H31" i="16"/>
  <c r="H31" i="38"/>
  <c r="H31" i="17"/>
  <c r="H31" i="23"/>
  <c r="H31" i="48" l="1"/>
  <c r="N52" i="72"/>
  <c r="M52" i="72"/>
  <c r="O52" i="72" s="1"/>
  <c r="N51" i="72"/>
  <c r="M51" i="72"/>
  <c r="O51" i="72" s="1"/>
  <c r="N49" i="72"/>
  <c r="M49" i="72"/>
  <c r="O49" i="72" s="1"/>
  <c r="N48" i="72"/>
  <c r="M48" i="72"/>
  <c r="O48" i="72" s="1"/>
  <c r="N47" i="72"/>
  <c r="O47" i="72"/>
  <c r="N44" i="72"/>
  <c r="M44" i="72"/>
  <c r="O44" i="72" s="1"/>
  <c r="B52" i="72"/>
  <c r="B51" i="72"/>
  <c r="B50" i="72"/>
  <c r="B49" i="72"/>
  <c r="B48" i="72"/>
  <c r="B47" i="72"/>
  <c r="B46" i="72"/>
  <c r="B45" i="72"/>
  <c r="H31" i="67"/>
  <c r="H31" i="66"/>
  <c r="H31" i="8"/>
  <c r="H32" i="53"/>
  <c r="H31" i="44"/>
  <c r="H31" i="80"/>
  <c r="H31" i="61"/>
  <c r="H31" i="93"/>
  <c r="J31" i="93" s="1"/>
  <c r="K31" i="93" s="1"/>
  <c r="H31" i="95"/>
  <c r="H31" i="94"/>
  <c r="H31" i="11"/>
  <c r="H31" i="85"/>
  <c r="J31" i="65"/>
  <c r="K31" i="65" s="1"/>
  <c r="H32" i="43"/>
  <c r="H31" i="57"/>
  <c r="H31" i="24"/>
  <c r="H31" i="111"/>
  <c r="H31" i="109"/>
  <c r="H31" i="117"/>
  <c r="H31" i="121"/>
  <c r="H31" i="125"/>
  <c r="H30" i="80" l="1"/>
  <c r="H30" i="92"/>
  <c r="H30" i="91"/>
  <c r="H30" i="21"/>
  <c r="H30" i="78"/>
  <c r="H30" i="46"/>
  <c r="H30" i="22"/>
  <c r="H30" i="64"/>
  <c r="H30" i="14"/>
  <c r="H30" i="119"/>
  <c r="H30" i="88"/>
  <c r="H30" i="122"/>
  <c r="H30" i="124"/>
  <c r="H30" i="112"/>
  <c r="H30" i="75"/>
  <c r="H30" i="77"/>
  <c r="H30" i="50"/>
  <c r="H30" i="19"/>
  <c r="H30" i="104"/>
  <c r="H30" i="107"/>
  <c r="H30" i="16"/>
  <c r="H30" i="38"/>
  <c r="H30" i="17"/>
  <c r="H30" i="95" l="1"/>
  <c r="H30" i="48"/>
  <c r="H30" i="67"/>
  <c r="H30" i="66"/>
  <c r="H30" i="8"/>
  <c r="H31" i="53"/>
  <c r="H30" i="44"/>
  <c r="H30" i="61"/>
  <c r="H30" i="93"/>
  <c r="J30" i="93" s="1"/>
  <c r="K30" i="93" s="1"/>
  <c r="H30" i="94"/>
  <c r="H30" i="11"/>
  <c r="H30" i="85"/>
  <c r="J30" i="65"/>
  <c r="K30" i="65" s="1"/>
  <c r="H31" i="43"/>
  <c r="H30" i="57"/>
  <c r="H30" i="24"/>
  <c r="H30" i="111"/>
  <c r="H30" i="109"/>
  <c r="H30" i="117"/>
  <c r="H30" i="121"/>
  <c r="H30" i="23"/>
  <c r="H30" i="125"/>
  <c r="H29" i="92" l="1"/>
  <c r="H29" i="91"/>
  <c r="H29" i="21"/>
  <c r="H29" i="78"/>
  <c r="H29" i="46"/>
  <c r="H29" i="22"/>
  <c r="H29" i="64"/>
  <c r="H29" i="14"/>
  <c r="H29" i="119"/>
  <c r="H29" i="88"/>
  <c r="H29" i="122"/>
  <c r="H29" i="124"/>
  <c r="H29" i="112"/>
  <c r="H29" i="75"/>
  <c r="H29" i="77"/>
  <c r="H29" i="50"/>
  <c r="H29" i="19"/>
  <c r="H29" i="107"/>
  <c r="H29" i="16"/>
  <c r="H29" i="38"/>
  <c r="H29" i="17"/>
  <c r="H29" i="104" l="1"/>
  <c r="H29" i="48" l="1"/>
  <c r="H29" i="67"/>
  <c r="H29" i="66"/>
  <c r="H29" i="8"/>
  <c r="H30" i="53"/>
  <c r="H29" i="44"/>
  <c r="H29" i="80"/>
  <c r="H29" i="61"/>
  <c r="H29" i="93"/>
  <c r="J29" i="93" s="1"/>
  <c r="K29" i="93" s="1"/>
  <c r="H29" i="95"/>
  <c r="H29" i="94"/>
  <c r="H29" i="11"/>
  <c r="H29" i="85"/>
  <c r="J29" i="65"/>
  <c r="K29" i="65" s="1"/>
  <c r="H30" i="43"/>
  <c r="H29" i="57"/>
  <c r="H29" i="24"/>
  <c r="H29" i="111"/>
  <c r="H29" i="109"/>
  <c r="H29" i="117"/>
  <c r="H29" i="121"/>
  <c r="H29" i="23"/>
  <c r="H29" i="125"/>
  <c r="H28" i="21" l="1"/>
  <c r="H28" i="92" l="1"/>
  <c r="H28" i="91"/>
  <c r="H28" i="78"/>
  <c r="H28" i="46"/>
  <c r="H28" i="22"/>
  <c r="H28" i="64"/>
  <c r="H28" i="14"/>
  <c r="H28" i="119"/>
  <c r="H28" i="88"/>
  <c r="H28" i="122"/>
  <c r="H28" i="124"/>
  <c r="H28" i="112"/>
  <c r="H28" i="75"/>
  <c r="H28" i="77"/>
  <c r="H28" i="50"/>
  <c r="H28" i="19"/>
  <c r="H28" i="104"/>
  <c r="H28" i="107"/>
  <c r="H28" i="16"/>
  <c r="H28" i="38"/>
  <c r="H28" i="17"/>
  <c r="H28" i="23"/>
  <c r="H28" i="48" l="1"/>
  <c r="H28" i="67"/>
  <c r="H28" i="66"/>
  <c r="H28" i="8"/>
  <c r="H29" i="53"/>
  <c r="H28" i="44"/>
  <c r="H28" i="80"/>
  <c r="H28" i="61"/>
  <c r="H28" i="93"/>
  <c r="J28" i="93" s="1"/>
  <c r="K28" i="93" s="1"/>
  <c r="H28" i="95"/>
  <c r="H28" i="94"/>
  <c r="H28" i="11"/>
  <c r="H28" i="85"/>
  <c r="J28" i="65"/>
  <c r="K28" i="65" s="1"/>
  <c r="H29" i="43"/>
  <c r="H28" i="57"/>
  <c r="H28" i="24"/>
  <c r="H28" i="111"/>
  <c r="H28" i="109"/>
  <c r="H28" i="117"/>
  <c r="H28" i="121"/>
  <c r="H28" i="125"/>
  <c r="H27" i="21" l="1"/>
  <c r="J28" i="80"/>
  <c r="K28" i="80" s="1"/>
  <c r="H27" i="78"/>
  <c r="H27" i="46"/>
  <c r="H27" i="22"/>
  <c r="H27" i="64"/>
  <c r="H27" i="14"/>
  <c r="H27" i="119"/>
  <c r="H27" i="88"/>
  <c r="J27" i="88"/>
  <c r="K27" i="88"/>
  <c r="H27" i="122"/>
  <c r="H27" i="124"/>
  <c r="H27" i="112"/>
  <c r="H27" i="75"/>
  <c r="H27" i="77"/>
  <c r="H27" i="50"/>
  <c r="H27" i="19"/>
  <c r="H27" i="104"/>
  <c r="H27" i="107"/>
  <c r="H27" i="16"/>
  <c r="H27" i="38"/>
  <c r="H27" i="17"/>
  <c r="H27" i="23"/>
  <c r="BE44" i="40" l="1"/>
  <c r="BE40" i="40"/>
  <c r="BE31" i="40"/>
  <c r="BE22" i="40"/>
  <c r="BE13" i="40"/>
  <c r="H27" i="48" l="1"/>
  <c r="H27" i="92"/>
  <c r="H27" i="91"/>
  <c r="H27" i="67"/>
  <c r="H27" i="66"/>
  <c r="H27" i="8"/>
  <c r="J27" i="8" s="1"/>
  <c r="K27" i="8" s="1"/>
  <c r="H28" i="53"/>
  <c r="J28" i="44"/>
  <c r="K28" i="44" s="1"/>
  <c r="H27" i="80"/>
  <c r="H27" i="61"/>
  <c r="H27" i="93"/>
  <c r="J27" i="93" s="1"/>
  <c r="K27" i="93" s="1"/>
  <c r="H27" i="95"/>
  <c r="H27" i="94"/>
  <c r="H27" i="11"/>
  <c r="H27" i="85"/>
  <c r="J27" i="65"/>
  <c r="K27" i="65" s="1"/>
  <c r="H28" i="43"/>
  <c r="H27" i="57"/>
  <c r="H27" i="24"/>
  <c r="H27" i="111"/>
  <c r="H27" i="109"/>
  <c r="H27" i="117"/>
  <c r="H27" i="121"/>
  <c r="H27" i="125"/>
  <c r="B59" i="128"/>
  <c r="B58" i="128"/>
  <c r="B57" i="128"/>
  <c r="B56" i="128"/>
  <c r="B55" i="128"/>
  <c r="B54" i="128"/>
  <c r="B53" i="128"/>
  <c r="B52" i="128"/>
  <c r="B51" i="128"/>
  <c r="B50" i="128"/>
  <c r="B49" i="128"/>
  <c r="B48" i="128"/>
  <c r="B47" i="128"/>
  <c r="B46" i="128"/>
  <c r="B45" i="128"/>
  <c r="B44" i="128"/>
  <c r="H26" i="92" l="1"/>
  <c r="H26" i="91"/>
  <c r="H26" i="21"/>
  <c r="H27" i="44"/>
  <c r="J27" i="44"/>
  <c r="K27" i="44"/>
  <c r="H26" i="78"/>
  <c r="H26" i="46"/>
  <c r="H26" i="22"/>
  <c r="H26" i="64"/>
  <c r="H26" i="14"/>
  <c r="H26" i="119"/>
  <c r="H26" i="88"/>
  <c r="H26" i="122"/>
  <c r="H26" i="124"/>
  <c r="H26" i="112"/>
  <c r="H26" i="75"/>
  <c r="H26" i="77"/>
  <c r="H26" i="50"/>
  <c r="H26" i="19"/>
  <c r="H26" i="104"/>
  <c r="H26" i="38"/>
  <c r="H26" i="48" l="1"/>
  <c r="N36" i="72"/>
  <c r="M36" i="72"/>
  <c r="O36" i="72" s="1"/>
  <c r="N41" i="20"/>
  <c r="M41" i="20"/>
  <c r="O41" i="20" s="1"/>
  <c r="N40" i="20"/>
  <c r="M40" i="20"/>
  <c r="O40" i="20" s="1"/>
  <c r="N39" i="20"/>
  <c r="M39" i="20"/>
  <c r="O39" i="20" s="1"/>
  <c r="N38" i="20"/>
  <c r="M38" i="20"/>
  <c r="O38" i="20" s="1"/>
  <c r="N37" i="20"/>
  <c r="M37" i="20"/>
  <c r="O37" i="20" s="1"/>
  <c r="N36" i="20"/>
  <c r="M36" i="20"/>
  <c r="O36" i="20" s="1"/>
  <c r="N35" i="20"/>
  <c r="M35" i="20"/>
  <c r="O35" i="20" s="1"/>
  <c r="H26" i="67"/>
  <c r="H26" i="66"/>
  <c r="H26" i="8"/>
  <c r="H27" i="53"/>
  <c r="H26" i="44"/>
  <c r="J26" i="44" s="1"/>
  <c r="K26" i="44" s="1"/>
  <c r="H26" i="80"/>
  <c r="H26" i="107"/>
  <c r="H26" i="16"/>
  <c r="H26" i="61"/>
  <c r="H26" i="93"/>
  <c r="J26" i="93" s="1"/>
  <c r="K26" i="93" s="1"/>
  <c r="H26" i="95"/>
  <c r="H26" i="94"/>
  <c r="H26" i="11"/>
  <c r="H26" i="85"/>
  <c r="J26" i="65"/>
  <c r="K26" i="65" s="1"/>
  <c r="H26" i="17"/>
  <c r="H27" i="43"/>
  <c r="H26" i="57"/>
  <c r="H26" i="24"/>
  <c r="H26" i="111"/>
  <c r="H26" i="109"/>
  <c r="H26" i="117"/>
  <c r="H26" i="121"/>
  <c r="H26" i="23"/>
  <c r="H26" i="125"/>
  <c r="H25" i="92" l="1"/>
  <c r="H25" i="91"/>
  <c r="N32" i="20"/>
  <c r="M32" i="20"/>
  <c r="O32" i="20" s="1"/>
  <c r="H25" i="21"/>
  <c r="H25" i="78"/>
  <c r="H25" i="46"/>
  <c r="H25" i="22"/>
  <c r="H25" i="64"/>
  <c r="H25" i="14"/>
  <c r="H25" i="119"/>
  <c r="H25" i="18"/>
  <c r="J25" i="18" s="1"/>
  <c r="K25" i="18" s="1"/>
  <c r="H25" i="88"/>
  <c r="H25" i="122"/>
  <c r="H25" i="124"/>
  <c r="H25" i="112"/>
  <c r="H25" i="75"/>
  <c r="H25" i="77"/>
  <c r="H25" i="50"/>
  <c r="H25" i="19"/>
  <c r="H25" i="104"/>
  <c r="H25" i="107"/>
  <c r="H25" i="16"/>
  <c r="H25" i="38"/>
  <c r="H25" i="17"/>
  <c r="H25" i="48" l="1"/>
  <c r="H25" i="67"/>
  <c r="H25" i="66"/>
  <c r="H25" i="8"/>
  <c r="H26" i="53"/>
  <c r="H25" i="44"/>
  <c r="H25" i="80"/>
  <c r="H25" i="61"/>
  <c r="H25" i="93"/>
  <c r="J25" i="93" s="1"/>
  <c r="K25" i="93" s="1"/>
  <c r="H25" i="95"/>
  <c r="H25" i="94"/>
  <c r="H25" i="11"/>
  <c r="H25" i="85"/>
  <c r="J25" i="65"/>
  <c r="K25" i="65" s="1"/>
  <c r="H26" i="43"/>
  <c r="H25" i="57"/>
  <c r="H25" i="24"/>
  <c r="H25" i="111"/>
  <c r="H25" i="109"/>
  <c r="H25" i="117"/>
  <c r="H25" i="121"/>
  <c r="H25" i="23"/>
  <c r="H25" i="125"/>
  <c r="B43" i="128"/>
  <c r="B42" i="128"/>
  <c r="B41" i="128"/>
  <c r="B40" i="128"/>
  <c r="B39" i="128"/>
  <c r="B38" i="128"/>
  <c r="B37" i="128"/>
  <c r="H24" i="92" l="1"/>
  <c r="H24" i="91"/>
  <c r="H24" i="21" l="1"/>
  <c r="J24" i="21"/>
  <c r="K24" i="21" s="1"/>
  <c r="H24" i="78"/>
  <c r="H24" i="46"/>
  <c r="H24" i="22"/>
  <c r="H24" i="64"/>
  <c r="H24" i="14"/>
  <c r="H24" i="119"/>
  <c r="H24" i="18"/>
  <c r="J24" i="18"/>
  <c r="K24" i="18"/>
  <c r="H24" i="88"/>
  <c r="H24" i="122"/>
  <c r="H24" i="124"/>
  <c r="H24" i="112"/>
  <c r="H24" i="75"/>
  <c r="H24" i="77"/>
  <c r="H24" i="50"/>
  <c r="H24" i="19"/>
  <c r="H24" i="104"/>
  <c r="H24" i="107"/>
  <c r="H24" i="16"/>
  <c r="H24" i="38"/>
  <c r="H24" i="94"/>
  <c r="H24" i="17"/>
  <c r="H24" i="48" l="1"/>
  <c r="N31" i="20"/>
  <c r="M31" i="20"/>
  <c r="O31" i="20" s="1"/>
  <c r="H24" i="67"/>
  <c r="H24" i="66"/>
  <c r="H24" i="8"/>
  <c r="H25" i="53"/>
  <c r="H24" i="44"/>
  <c r="H24" i="80"/>
  <c r="H24" i="61"/>
  <c r="H24" i="93"/>
  <c r="H24" i="95"/>
  <c r="H24" i="11"/>
  <c r="H24" i="85"/>
  <c r="J24" i="65"/>
  <c r="K24" i="65" s="1"/>
  <c r="H25" i="43"/>
  <c r="H24" i="57"/>
  <c r="H24" i="24"/>
  <c r="H24" i="111"/>
  <c r="H24" i="109"/>
  <c r="H24" i="117"/>
  <c r="H24" i="121"/>
  <c r="H24" i="23"/>
  <c r="H24" i="125"/>
  <c r="H23" i="92" l="1"/>
  <c r="H23" i="91"/>
  <c r="H23" i="21"/>
  <c r="J23" i="21" s="1"/>
  <c r="K23" i="21" s="1"/>
  <c r="H23" i="78"/>
  <c r="H23" i="46"/>
  <c r="H23" i="22"/>
  <c r="H23" i="64"/>
  <c r="H23" i="14"/>
  <c r="H23" i="119"/>
  <c r="H23" i="88"/>
  <c r="H23" i="122"/>
  <c r="H23" i="124"/>
  <c r="H23" i="112"/>
  <c r="J23" i="112"/>
  <c r="K23" i="112" s="1"/>
  <c r="H23" i="75"/>
  <c r="H23" i="77"/>
  <c r="H23" i="50"/>
  <c r="H23" i="19"/>
  <c r="H23" i="104"/>
  <c r="H23" i="107"/>
  <c r="H23" i="16"/>
  <c r="H23" i="38"/>
  <c r="H23" i="17"/>
  <c r="H23" i="48"/>
  <c r="H23" i="61"/>
  <c r="H23" i="95"/>
  <c r="H23" i="94"/>
  <c r="H23" i="11"/>
  <c r="H23" i="85"/>
  <c r="H23" i="23"/>
  <c r="N30" i="20" l="1"/>
  <c r="N29" i="20"/>
  <c r="N28" i="20"/>
  <c r="M30" i="20"/>
  <c r="O30" i="20" s="1"/>
  <c r="K29" i="20"/>
  <c r="M29" i="20" s="1"/>
  <c r="O29" i="20" s="1"/>
  <c r="K28" i="20"/>
  <c r="M28" i="20" s="1"/>
  <c r="O28" i="20" s="1"/>
  <c r="K27" i="20"/>
  <c r="H23" i="67"/>
  <c r="H23" i="66"/>
  <c r="H23" i="8"/>
  <c r="H24" i="53"/>
  <c r="H23" i="44"/>
  <c r="H23" i="80"/>
  <c r="H23" i="18"/>
  <c r="J23" i="18" s="1"/>
  <c r="K23" i="18" s="1"/>
  <c r="H23" i="93"/>
  <c r="J23" i="93" s="1"/>
  <c r="K23" i="93" s="1"/>
  <c r="J23" i="65"/>
  <c r="K23" i="65" s="1"/>
  <c r="H24" i="43"/>
  <c r="H23" i="57"/>
  <c r="H23" i="24"/>
  <c r="H23" i="111"/>
  <c r="H23" i="109"/>
  <c r="H23" i="117"/>
  <c r="H23" i="121"/>
  <c r="H23" i="125"/>
  <c r="H22" i="75" l="1"/>
  <c r="H22" i="92"/>
  <c r="H22" i="91"/>
  <c r="H22" i="78"/>
  <c r="H22" i="46"/>
  <c r="H22" i="22"/>
  <c r="H22" i="64"/>
  <c r="H22" i="14"/>
  <c r="H22" i="119"/>
  <c r="H22" i="88"/>
  <c r="H22" i="122"/>
  <c r="H22" i="124"/>
  <c r="H22" i="112"/>
  <c r="J22" i="112" s="1"/>
  <c r="K22" i="112" s="1"/>
  <c r="H22" i="77"/>
  <c r="H22" i="50"/>
  <c r="H22" i="19"/>
  <c r="H22" i="104"/>
  <c r="H22" i="107"/>
  <c r="H22" i="16"/>
  <c r="H22" i="61"/>
  <c r="H22" i="38"/>
  <c r="H22" i="17"/>
  <c r="H22" i="48" l="1"/>
  <c r="H22" i="94"/>
  <c r="H22" i="11"/>
  <c r="H22" i="95"/>
  <c r="H22" i="85"/>
  <c r="J22" i="85" s="1"/>
  <c r="K22" i="85" s="1"/>
  <c r="H22" i="23"/>
  <c r="N27" i="20" l="1"/>
  <c r="M27" i="20"/>
  <c r="O27" i="20" s="1"/>
  <c r="N26" i="20"/>
  <c r="N25" i="20"/>
  <c r="N24" i="20"/>
  <c r="K26" i="20"/>
  <c r="M26" i="20" s="1"/>
  <c r="O26" i="20" s="1"/>
  <c r="H22" i="21"/>
  <c r="J22" i="21" s="1"/>
  <c r="K22" i="21" s="1"/>
  <c r="H22" i="67"/>
  <c r="H22" i="66"/>
  <c r="H22" i="8"/>
  <c r="H23" i="53"/>
  <c r="H22" i="44"/>
  <c r="H22" i="80"/>
  <c r="H22" i="18"/>
  <c r="J22" i="18" s="1"/>
  <c r="K22" i="18" s="1"/>
  <c r="H22" i="93"/>
  <c r="J22" i="93" s="1"/>
  <c r="K22" i="93" s="1"/>
  <c r="J22" i="65"/>
  <c r="K22" i="65" s="1"/>
  <c r="H23" i="43"/>
  <c r="H22" i="57"/>
  <c r="H22" i="24"/>
  <c r="H22" i="111"/>
  <c r="H22" i="109"/>
  <c r="H22" i="117"/>
  <c r="H22" i="121"/>
  <c r="H22" i="125"/>
  <c r="B36" i="128"/>
  <c r="B35" i="128"/>
  <c r="B34" i="128"/>
  <c r="B33" i="128"/>
  <c r="H21" i="92" l="1"/>
  <c r="J21" i="92" s="1"/>
  <c r="K21" i="92" s="1"/>
  <c r="H21" i="66"/>
  <c r="H21" i="78"/>
  <c r="H21" i="46"/>
  <c r="H21" i="22"/>
  <c r="H21" i="64"/>
  <c r="H21" i="14"/>
  <c r="H21" i="119"/>
  <c r="H21" i="122"/>
  <c r="H21" i="75"/>
  <c r="H21" i="50"/>
  <c r="H21" i="19"/>
  <c r="H21" i="104"/>
  <c r="H21" i="107"/>
  <c r="H21" i="16"/>
  <c r="H21" i="38"/>
  <c r="H21" i="57"/>
  <c r="H20" i="57"/>
  <c r="H19" i="57"/>
  <c r="H21" i="48" l="1"/>
  <c r="H21" i="61"/>
  <c r="H21" i="95"/>
  <c r="H21" i="94"/>
  <c r="H21" i="11"/>
  <c r="H21" i="91" l="1"/>
  <c r="J21" i="91" s="1"/>
  <c r="K21" i="91" s="1"/>
  <c r="K25" i="20"/>
  <c r="M25" i="20" s="1"/>
  <c r="O25" i="20" s="1"/>
  <c r="K24" i="20"/>
  <c r="M24" i="20" s="1"/>
  <c r="O24" i="20" s="1"/>
  <c r="H21" i="21"/>
  <c r="H20" i="21"/>
  <c r="H19" i="21"/>
  <c r="H18" i="21"/>
  <c r="H17" i="21"/>
  <c r="H21" i="67"/>
  <c r="H21" i="8"/>
  <c r="H22" i="53"/>
  <c r="H21" i="44"/>
  <c r="J36" i="18"/>
  <c r="K36" i="18" s="1"/>
  <c r="J35" i="18"/>
  <c r="K35" i="18" s="1"/>
  <c r="J34" i="18"/>
  <c r="K34" i="18" s="1"/>
  <c r="J33" i="18"/>
  <c r="K33" i="18" s="1"/>
  <c r="J32" i="18"/>
  <c r="K32" i="18" s="1"/>
  <c r="J31" i="18"/>
  <c r="K31" i="18" s="1"/>
  <c r="J30" i="18"/>
  <c r="K30" i="18" s="1"/>
  <c r="J29" i="18"/>
  <c r="K29" i="18" s="1"/>
  <c r="J28" i="18"/>
  <c r="K28" i="18" s="1"/>
  <c r="J27" i="18"/>
  <c r="K27" i="18" s="1"/>
  <c r="J26" i="18"/>
  <c r="K26" i="18" s="1"/>
  <c r="H21" i="18"/>
  <c r="J21" i="18" s="1"/>
  <c r="K21" i="18" s="1"/>
  <c r="H21" i="88"/>
  <c r="J21" i="88" s="1"/>
  <c r="K21" i="88" s="1"/>
  <c r="H21" i="124"/>
  <c r="H21" i="112"/>
  <c r="J21" i="112" s="1"/>
  <c r="K21" i="112" s="1"/>
  <c r="H21" i="77"/>
  <c r="H21" i="93"/>
  <c r="J21" i="93" s="1"/>
  <c r="K21" i="93" s="1"/>
  <c r="H21" i="85"/>
  <c r="J21" i="85" s="1"/>
  <c r="K21" i="85" s="1"/>
  <c r="J21" i="65"/>
  <c r="K21" i="65" s="1"/>
  <c r="H21" i="17"/>
  <c r="J21" i="17" s="1"/>
  <c r="K21" i="17" s="1"/>
  <c r="H22" i="43"/>
  <c r="H21" i="24"/>
  <c r="H21" i="111"/>
  <c r="H21" i="109"/>
  <c r="H21" i="117"/>
  <c r="H21" i="121"/>
  <c r="H21" i="23"/>
  <c r="H21" i="125"/>
  <c r="H20" i="75" l="1"/>
  <c r="H20" i="14"/>
  <c r="H20" i="92"/>
  <c r="J20" i="92" s="1"/>
  <c r="K20" i="92" s="1"/>
  <c r="H20" i="91"/>
  <c r="H21" i="80"/>
  <c r="H20" i="78"/>
  <c r="H20" i="46"/>
  <c r="H20" i="22"/>
  <c r="H20" i="64"/>
  <c r="H20" i="119"/>
  <c r="H20" i="88"/>
  <c r="H20" i="122"/>
  <c r="H20" i="124"/>
  <c r="H20" i="112"/>
  <c r="H19" i="75"/>
  <c r="H20" i="77"/>
  <c r="H20" i="50"/>
  <c r="H20" i="19"/>
  <c r="H20" i="104"/>
  <c r="H20" i="107"/>
  <c r="H20" i="16"/>
  <c r="H20" i="38"/>
  <c r="H20" i="11" l="1"/>
  <c r="H20" i="48" l="1"/>
  <c r="N29" i="72"/>
  <c r="M29" i="72"/>
  <c r="O29" i="72" s="1"/>
  <c r="N28" i="72"/>
  <c r="M28" i="72"/>
  <c r="O28" i="72" s="1"/>
  <c r="N27" i="72"/>
  <c r="M27" i="72"/>
  <c r="O27" i="72" s="1"/>
  <c r="N26" i="72"/>
  <c r="M26" i="72"/>
  <c r="O26" i="72" s="1"/>
  <c r="B44" i="72"/>
  <c r="N43" i="72"/>
  <c r="M43" i="72"/>
  <c r="O43" i="72" s="1"/>
  <c r="B43" i="72"/>
  <c r="N42" i="72"/>
  <c r="O42" i="72"/>
  <c r="B42" i="72"/>
  <c r="N41" i="72"/>
  <c r="M41" i="72"/>
  <c r="O41" i="72" s="1"/>
  <c r="B41" i="72"/>
  <c r="N40" i="72"/>
  <c r="M40" i="72"/>
  <c r="O40" i="72" s="1"/>
  <c r="B40" i="72"/>
  <c r="N39" i="72"/>
  <c r="M39" i="72"/>
  <c r="O39" i="72" s="1"/>
  <c r="B39" i="72"/>
  <c r="N38" i="72"/>
  <c r="M38" i="72"/>
  <c r="O38" i="72" s="1"/>
  <c r="B38" i="72"/>
  <c r="H20" i="67"/>
  <c r="H20" i="66"/>
  <c r="H20" i="8"/>
  <c r="H21" i="53"/>
  <c r="J21" i="53" s="1"/>
  <c r="K21" i="53" s="1"/>
  <c r="H20" i="44"/>
  <c r="J20" i="44" s="1"/>
  <c r="K20" i="44" s="1"/>
  <c r="H20" i="80"/>
  <c r="H20" i="18"/>
  <c r="J20" i="18" s="1"/>
  <c r="K20" i="18" s="1"/>
  <c r="J20" i="112"/>
  <c r="K20" i="112" s="1"/>
  <c r="H20" i="61"/>
  <c r="H20" i="93"/>
  <c r="J20" i="93" s="1"/>
  <c r="K20" i="93" s="1"/>
  <c r="H20" i="95"/>
  <c r="H20" i="94"/>
  <c r="H20" i="85"/>
  <c r="J20" i="65"/>
  <c r="K20" i="65" s="1"/>
  <c r="H20" i="17"/>
  <c r="H21" i="43"/>
  <c r="H20" i="24"/>
  <c r="H20" i="111"/>
  <c r="H20" i="109"/>
  <c r="H20" i="117"/>
  <c r="H20" i="121"/>
  <c r="H20" i="23"/>
  <c r="H20" i="125"/>
  <c r="J20" i="125" s="1"/>
  <c r="K20" i="125" s="1"/>
  <c r="H19" i="78" l="1"/>
  <c r="H19" i="46"/>
  <c r="H19" i="22"/>
  <c r="H19" i="64"/>
  <c r="H19" i="14"/>
  <c r="H19" i="119"/>
  <c r="H19" i="88"/>
  <c r="H19" i="122"/>
  <c r="H19" i="124"/>
  <c r="H19" i="77"/>
  <c r="H19" i="50"/>
  <c r="H19" i="19"/>
  <c r="H19" i="104"/>
  <c r="H19" i="38"/>
  <c r="H19" i="17" l="1"/>
  <c r="H19" i="48"/>
  <c r="H19" i="92"/>
  <c r="J19" i="92" s="1"/>
  <c r="K19" i="92" s="1"/>
  <c r="H19" i="91"/>
  <c r="N23" i="20"/>
  <c r="N22" i="20"/>
  <c r="N21" i="20"/>
  <c r="N20" i="20"/>
  <c r="N19" i="20"/>
  <c r="N18" i="20"/>
  <c r="N17" i="20"/>
  <c r="N16" i="20"/>
  <c r="K23" i="20"/>
  <c r="M23" i="20" s="1"/>
  <c r="O23" i="20" s="1"/>
  <c r="K22" i="20"/>
  <c r="M22" i="20" s="1"/>
  <c r="O22" i="20" s="1"/>
  <c r="K21" i="20"/>
  <c r="M21" i="20" s="1"/>
  <c r="O21" i="20" s="1"/>
  <c r="K20" i="20"/>
  <c r="M20" i="20" s="1"/>
  <c r="O20" i="20" s="1"/>
  <c r="K19" i="20"/>
  <c r="M19" i="20" s="1"/>
  <c r="O19" i="20" s="1"/>
  <c r="K18" i="20"/>
  <c r="M18" i="20" s="1"/>
  <c r="O18" i="20" s="1"/>
  <c r="K17" i="20"/>
  <c r="M17" i="20" s="1"/>
  <c r="O17" i="20" s="1"/>
  <c r="K16" i="20"/>
  <c r="M16" i="20" s="1"/>
  <c r="O16" i="20" s="1"/>
  <c r="K15" i="20"/>
  <c r="H19" i="67"/>
  <c r="H19" i="66"/>
  <c r="H19" i="8"/>
  <c r="H20" i="53"/>
  <c r="H19" i="44"/>
  <c r="H19" i="80"/>
  <c r="H19" i="18"/>
  <c r="J19" i="18" s="1"/>
  <c r="K19" i="18" s="1"/>
  <c r="H19" i="112"/>
  <c r="H19" i="107"/>
  <c r="H19" i="16"/>
  <c r="H19" i="61"/>
  <c r="J19" i="93"/>
  <c r="K19" i="93" s="1"/>
  <c r="H19" i="93"/>
  <c r="H19" i="95"/>
  <c r="H19" i="94"/>
  <c r="H19" i="11"/>
  <c r="H19" i="85"/>
  <c r="J19" i="65"/>
  <c r="K19" i="65" s="1"/>
  <c r="H20" i="43"/>
  <c r="H19" i="24"/>
  <c r="H19" i="111"/>
  <c r="H19" i="109"/>
  <c r="H19" i="117"/>
  <c r="H19" i="121"/>
  <c r="H19" i="23"/>
  <c r="H19" i="125"/>
  <c r="H18" i="48" l="1"/>
  <c r="H18" i="92"/>
  <c r="J18" i="92" s="1"/>
  <c r="K18" i="92" s="1"/>
  <c r="H18" i="91"/>
  <c r="H18" i="80" l="1"/>
  <c r="H18" i="78"/>
  <c r="H18" i="46"/>
  <c r="H18" i="22"/>
  <c r="H18" i="64"/>
  <c r="H18" i="14"/>
  <c r="H18" i="119"/>
  <c r="H18" i="18"/>
  <c r="J18" i="18" s="1"/>
  <c r="K18" i="18" s="1"/>
  <c r="H18" i="88"/>
  <c r="H18" i="122"/>
  <c r="H18" i="124"/>
  <c r="H18" i="112"/>
  <c r="H18" i="75"/>
  <c r="H18" i="77"/>
  <c r="H18" i="50"/>
  <c r="H18" i="104"/>
  <c r="J18" i="65"/>
  <c r="K18" i="65" s="1"/>
  <c r="H18" i="67"/>
  <c r="H18" i="66"/>
  <c r="H18" i="8"/>
  <c r="H19" i="53"/>
  <c r="H18" i="44"/>
  <c r="H18" i="19"/>
  <c r="H18" i="107"/>
  <c r="H18" i="16"/>
  <c r="H18" i="61"/>
  <c r="H18" i="93"/>
  <c r="J18" i="93" s="1"/>
  <c r="K18" i="93" s="1"/>
  <c r="H18" i="38"/>
  <c r="H18" i="95"/>
  <c r="H18" i="94"/>
  <c r="H18" i="11" l="1"/>
  <c r="H18" i="85"/>
  <c r="J17" i="65"/>
  <c r="K17" i="65"/>
  <c r="H18" i="17"/>
  <c r="H19" i="43"/>
  <c r="H18" i="57"/>
  <c r="H18" i="24"/>
  <c r="H18" i="111"/>
  <c r="H18" i="109"/>
  <c r="H18" i="117"/>
  <c r="H18" i="121"/>
  <c r="H18" i="23"/>
  <c r="H18" i="125"/>
  <c r="H17" i="48" l="1"/>
  <c r="H17" i="92"/>
  <c r="J17" i="92" s="1"/>
  <c r="K17" i="92" s="1"/>
  <c r="H17" i="91"/>
  <c r="H17" i="80"/>
  <c r="H17" i="78"/>
  <c r="H17" i="46"/>
  <c r="H17" i="22"/>
  <c r="H17" i="64"/>
  <c r="H17" i="14"/>
  <c r="H17" i="119"/>
  <c r="H17" i="18"/>
  <c r="J17" i="18" s="1"/>
  <c r="K17" i="18" s="1"/>
  <c r="H17" i="88"/>
  <c r="H17" i="122"/>
  <c r="H17" i="124"/>
  <c r="H17" i="112"/>
  <c r="H17" i="75"/>
  <c r="H17" i="77"/>
  <c r="H17" i="50"/>
  <c r="H17" i="19"/>
  <c r="H17" i="104"/>
  <c r="H17" i="107"/>
  <c r="H17" i="16"/>
  <c r="H17" i="61"/>
  <c r="H17" i="93"/>
  <c r="J17" i="93" s="1"/>
  <c r="K17" i="93" s="1"/>
  <c r="H17" i="38"/>
  <c r="H17" i="95"/>
  <c r="H17" i="94"/>
  <c r="H17" i="11"/>
  <c r="H17" i="85"/>
  <c r="H17" i="17"/>
  <c r="H17" i="67" l="1"/>
  <c r="H17" i="66"/>
  <c r="H17" i="8"/>
  <c r="H18" i="53"/>
  <c r="H17" i="44"/>
  <c r="H18" i="43"/>
  <c r="H17" i="57"/>
  <c r="H17" i="24"/>
  <c r="H17" i="111"/>
  <c r="H17" i="109"/>
  <c r="H17" i="117"/>
  <c r="H17" i="121"/>
  <c r="H17" i="23"/>
  <c r="H17" i="125"/>
  <c r="H16" i="92" l="1"/>
  <c r="J16" i="92" s="1"/>
  <c r="K16" i="92" s="1"/>
  <c r="H16" i="91"/>
  <c r="H16" i="21"/>
  <c r="J17" i="80"/>
  <c r="H16" i="78"/>
  <c r="H16" i="46"/>
  <c r="H16" i="22"/>
  <c r="H16" i="64"/>
  <c r="H16" i="14"/>
  <c r="H16" i="119"/>
  <c r="H16" i="18"/>
  <c r="J16" i="18" s="1"/>
  <c r="K16" i="18" s="1"/>
  <c r="H16" i="88"/>
  <c r="H16" i="122"/>
  <c r="H16" i="124"/>
  <c r="H16" i="112"/>
  <c r="H16" i="75"/>
  <c r="H16" i="77"/>
  <c r="H16" i="50"/>
  <c r="H16" i="19"/>
  <c r="H16" i="104"/>
  <c r="H16" i="107"/>
  <c r="H16" i="16"/>
  <c r="H16" i="38"/>
  <c r="J16" i="65"/>
  <c r="K16" i="65" s="1"/>
  <c r="H16" i="17"/>
  <c r="H15" i="17"/>
  <c r="H16" i="48" l="1"/>
  <c r="N23" i="72"/>
  <c r="M23" i="72"/>
  <c r="O23" i="72" s="1"/>
  <c r="H16" i="67" l="1"/>
  <c r="H16" i="66"/>
  <c r="H16" i="8"/>
  <c r="H17" i="53"/>
  <c r="H16" i="44"/>
  <c r="H16" i="80"/>
  <c r="H16" i="61"/>
  <c r="H16" i="93"/>
  <c r="J16" i="93" s="1"/>
  <c r="K16" i="93" s="1"/>
  <c r="H16" i="95"/>
  <c r="H16" i="94"/>
  <c r="H16" i="11"/>
  <c r="H16" i="85"/>
  <c r="H17" i="43"/>
  <c r="H16" i="57"/>
  <c r="H16" i="24"/>
  <c r="H16" i="111"/>
  <c r="H16" i="109"/>
  <c r="H16" i="117"/>
  <c r="H16" i="121"/>
  <c r="H16" i="23"/>
  <c r="H16" i="125"/>
  <c r="H15" i="48" l="1"/>
  <c r="H15" i="92"/>
  <c r="J15" i="92" s="1"/>
  <c r="K15" i="92" s="1"/>
  <c r="H15" i="91"/>
  <c r="N22" i="72"/>
  <c r="M22" i="72"/>
  <c r="O22" i="72" s="1"/>
  <c r="N21" i="72"/>
  <c r="M21" i="72"/>
  <c r="O21" i="72" s="1"/>
  <c r="H15" i="21" l="1"/>
  <c r="H15" i="78"/>
  <c r="H15" i="46"/>
  <c r="H15" i="22"/>
  <c r="H15" i="64"/>
  <c r="H15" i="14"/>
  <c r="H15" i="119"/>
  <c r="H15" i="18"/>
  <c r="J15" i="18" s="1"/>
  <c r="K15" i="18" s="1"/>
  <c r="H15" i="88"/>
  <c r="H15" i="122"/>
  <c r="H15" i="124"/>
  <c r="H15" i="112"/>
  <c r="H15" i="75"/>
  <c r="H15" i="77" l="1"/>
  <c r="H15" i="50"/>
  <c r="H15" i="19"/>
  <c r="H15" i="104"/>
  <c r="H15" i="107"/>
  <c r="H15" i="16"/>
  <c r="H15" i="61"/>
  <c r="H15" i="38"/>
  <c r="H15" i="95"/>
  <c r="H15" i="94"/>
  <c r="H15" i="11"/>
  <c r="H15" i="85"/>
  <c r="H15" i="67" l="1"/>
  <c r="H15" i="66"/>
  <c r="H15" i="8"/>
  <c r="H16" i="53"/>
  <c r="H15" i="44"/>
  <c r="H15" i="80"/>
  <c r="H16" i="43"/>
  <c r="H15" i="57"/>
  <c r="H15" i="24"/>
  <c r="H15" i="111"/>
  <c r="H15" i="109"/>
  <c r="H15" i="117"/>
  <c r="H15" i="121"/>
  <c r="H15" i="23"/>
  <c r="H15" i="125"/>
  <c r="J15" i="80" l="1"/>
  <c r="K15" i="80" s="1"/>
  <c r="H14" i="17"/>
  <c r="J15" i="65"/>
  <c r="K15" i="65" s="1"/>
  <c r="H14" i="85"/>
  <c r="H14" i="11"/>
  <c r="H14" i="94"/>
  <c r="H14" i="95"/>
  <c r="H14" i="38"/>
  <c r="H15" i="93"/>
  <c r="J15" i="93" s="1"/>
  <c r="K15" i="93" s="1"/>
  <c r="H14" i="61"/>
  <c r="H14" i="16"/>
  <c r="H14" i="107"/>
  <c r="H14" i="104"/>
  <c r="H14" i="19"/>
  <c r="H14" i="50"/>
  <c r="H14" i="77"/>
  <c r="H14" i="75"/>
  <c r="H14" i="112"/>
  <c r="H14" i="124"/>
  <c r="H14" i="122"/>
  <c r="H14" i="88"/>
  <c r="H14" i="18"/>
  <c r="J14" i="18" s="1"/>
  <c r="K14" i="18" s="1"/>
  <c r="H14" i="119"/>
  <c r="H14" i="14"/>
  <c r="H14" i="64"/>
  <c r="H13" i="64"/>
  <c r="H14" i="22"/>
  <c r="H14" i="46"/>
  <c r="H14" i="78"/>
  <c r="H14" i="48"/>
  <c r="J14" i="92"/>
  <c r="K14" i="92" s="1"/>
  <c r="H14" i="92"/>
  <c r="H14" i="91"/>
  <c r="K14" i="20"/>
  <c r="K13" i="20"/>
  <c r="H14" i="21" l="1"/>
  <c r="H14" i="67" l="1"/>
  <c r="H14" i="66"/>
  <c r="H14" i="8"/>
  <c r="H15" i="53"/>
  <c r="H14" i="44"/>
  <c r="H15" i="43"/>
  <c r="H14" i="57"/>
  <c r="H14" i="24"/>
  <c r="H14" i="111"/>
  <c r="H14" i="109"/>
  <c r="H14" i="117"/>
  <c r="H14" i="121"/>
  <c r="H14" i="23"/>
  <c r="H14" i="125"/>
  <c r="H13" i="77" l="1"/>
  <c r="H13" i="46"/>
  <c r="H12" i="46"/>
  <c r="H13" i="50"/>
  <c r="H13" i="22"/>
  <c r="H12" i="22"/>
  <c r="H12" i="64"/>
  <c r="H13" i="92"/>
  <c r="J13" i="92" s="1"/>
  <c r="K13" i="92" s="1"/>
  <c r="H12" i="92"/>
  <c r="J12" i="92" s="1"/>
  <c r="K12" i="92" s="1"/>
  <c r="H13" i="91"/>
  <c r="H12" i="91"/>
  <c r="H13" i="21"/>
  <c r="H12" i="21"/>
  <c r="J14" i="44"/>
  <c r="K14" i="44" s="1"/>
  <c r="H14" i="80"/>
  <c r="H13" i="78"/>
  <c r="H12" i="78"/>
  <c r="H13" i="14"/>
  <c r="H12" i="14"/>
  <c r="H13" i="119"/>
  <c r="H12" i="119"/>
  <c r="H13" i="18"/>
  <c r="J13" i="18" s="1"/>
  <c r="K13" i="18" s="1"/>
  <c r="H12" i="18"/>
  <c r="J12" i="18" s="1"/>
  <c r="K12" i="18" s="1"/>
  <c r="H13" i="88"/>
  <c r="H12" i="88"/>
  <c r="H13" i="122"/>
  <c r="H12" i="122"/>
  <c r="H13" i="124"/>
  <c r="H12" i="124"/>
  <c r="H13" i="112"/>
  <c r="H13" i="75"/>
  <c r="H12" i="75"/>
  <c r="H12" i="77"/>
  <c r="H13" i="19"/>
  <c r="H12" i="19"/>
  <c r="H13" i="104"/>
  <c r="H13" i="107"/>
  <c r="H13" i="38"/>
  <c r="H12" i="38"/>
  <c r="H13" i="17"/>
  <c r="H13" i="48" l="1"/>
  <c r="H13" i="67" l="1"/>
  <c r="H13" i="66"/>
  <c r="H13" i="8"/>
  <c r="J13" i="8" s="1"/>
  <c r="K13" i="8" s="1"/>
  <c r="H14" i="53"/>
  <c r="H13" i="44"/>
  <c r="J13" i="44" s="1"/>
  <c r="K13" i="44" s="1"/>
  <c r="H13" i="80"/>
  <c r="J13" i="80" s="1"/>
  <c r="K13" i="80" s="1"/>
  <c r="H12" i="104"/>
  <c r="H13" i="16"/>
  <c r="H13" i="61"/>
  <c r="H14" i="93"/>
  <c r="J14" i="93" s="1"/>
  <c r="K14" i="93" s="1"/>
  <c r="H13" i="95"/>
  <c r="H13" i="94"/>
  <c r="H13" i="11"/>
  <c r="H13" i="85"/>
  <c r="J13" i="65"/>
  <c r="K13" i="65" s="1"/>
  <c r="H14" i="43"/>
  <c r="H13" i="57"/>
  <c r="H13" i="24"/>
  <c r="H13" i="111"/>
  <c r="H13" i="109"/>
  <c r="H13" i="117"/>
  <c r="H13" i="121"/>
  <c r="H13" i="23"/>
  <c r="H13" i="125"/>
  <c r="H12" i="48" l="1"/>
  <c r="H12" i="67" l="1"/>
  <c r="H12" i="66"/>
  <c r="H12" i="8"/>
  <c r="H13" i="53"/>
  <c r="H12" i="44"/>
  <c r="H12" i="80"/>
  <c r="H12" i="112"/>
  <c r="H12" i="50"/>
  <c r="H12" i="107"/>
  <c r="H12" i="16"/>
  <c r="H12" i="61"/>
  <c r="H13" i="93"/>
  <c r="J13" i="93" s="1"/>
  <c r="K13" i="93" s="1"/>
  <c r="H12" i="95"/>
  <c r="H12" i="94"/>
  <c r="H12" i="11"/>
  <c r="H12" i="85"/>
  <c r="J12" i="65"/>
  <c r="K12" i="65"/>
  <c r="H12" i="17"/>
  <c r="H13" i="43"/>
  <c r="H12" i="57"/>
  <c r="H12" i="24"/>
  <c r="H12" i="111"/>
  <c r="H12" i="109"/>
  <c r="H12" i="117"/>
  <c r="H12" i="121"/>
  <c r="H12" i="23"/>
  <c r="H12" i="125"/>
  <c r="H11" i="92" l="1"/>
  <c r="J11" i="92" s="1"/>
  <c r="K11" i="92" s="1"/>
  <c r="H11" i="91"/>
  <c r="N37" i="72"/>
  <c r="M37" i="72"/>
  <c r="O37" i="72" s="1"/>
  <c r="N35" i="72"/>
  <c r="M35" i="72"/>
  <c r="O35" i="72" s="1"/>
  <c r="N34" i="72"/>
  <c r="M34" i="72"/>
  <c r="O34" i="72" s="1"/>
  <c r="N33" i="72"/>
  <c r="M33" i="72"/>
  <c r="O33" i="72" s="1"/>
  <c r="N32" i="72"/>
  <c r="M32" i="72"/>
  <c r="O32" i="72" s="1"/>
  <c r="N31" i="72"/>
  <c r="M31" i="72"/>
  <c r="O31" i="72" s="1"/>
  <c r="N30" i="72"/>
  <c r="M30" i="72"/>
  <c r="O30" i="72" s="1"/>
  <c r="K12" i="20"/>
  <c r="H11" i="21"/>
  <c r="H11" i="78"/>
  <c r="H11" i="46"/>
  <c r="H11" i="22"/>
  <c r="H11" i="64"/>
  <c r="H11" i="14"/>
  <c r="H11" i="119"/>
  <c r="H11" i="18"/>
  <c r="J11" i="18" s="1"/>
  <c r="K11" i="18" s="1"/>
  <c r="H11" i="88"/>
  <c r="H11" i="122"/>
  <c r="H11" i="124"/>
  <c r="H11" i="112"/>
  <c r="H11" i="75"/>
  <c r="H11" i="77"/>
  <c r="H11" i="50"/>
  <c r="H11" i="19"/>
  <c r="H11" i="104"/>
  <c r="H11" i="107"/>
  <c r="H11" i="16"/>
  <c r="H11" i="38"/>
  <c r="J11" i="65"/>
  <c r="K11" i="65" s="1"/>
  <c r="H11" i="17"/>
  <c r="H11" i="48" l="1"/>
  <c r="H11" i="67" l="1"/>
  <c r="H11" i="66"/>
  <c r="H11" i="8"/>
  <c r="H12" i="53"/>
  <c r="H11" i="44"/>
  <c r="H11" i="80"/>
  <c r="H11" i="61"/>
  <c r="H12" i="93"/>
  <c r="J12" i="93" s="1"/>
  <c r="K12" i="93" s="1"/>
  <c r="H11" i="93"/>
  <c r="J11" i="93"/>
  <c r="K11" i="93" s="1"/>
  <c r="H11" i="95"/>
  <c r="H11" i="94"/>
  <c r="H11" i="11"/>
  <c r="H11" i="85"/>
  <c r="H12" i="43"/>
  <c r="H11" i="57"/>
  <c r="H11" i="24"/>
  <c r="H11" i="111"/>
  <c r="H11" i="109"/>
  <c r="H11" i="117"/>
  <c r="H11" i="121"/>
  <c r="H11" i="23"/>
  <c r="H11" i="125"/>
  <c r="H10" i="92" l="1"/>
  <c r="H10" i="91"/>
  <c r="H10" i="21"/>
  <c r="H10" i="78"/>
  <c r="H10" i="46"/>
  <c r="H10" i="22"/>
  <c r="H10" i="64"/>
  <c r="H10" i="14"/>
  <c r="H10" i="119"/>
  <c r="H10" i="18"/>
  <c r="J10" i="18" s="1"/>
  <c r="K10" i="18" s="1"/>
  <c r="H10" i="88"/>
  <c r="H10" i="122"/>
  <c r="H10" i="124"/>
  <c r="H10" i="112"/>
  <c r="H10" i="75"/>
  <c r="H10" i="77"/>
  <c r="H10" i="50"/>
  <c r="H10" i="19"/>
  <c r="H10" i="104"/>
  <c r="H10" i="107"/>
  <c r="H10" i="16"/>
  <c r="H10" i="38"/>
  <c r="H10" i="17"/>
  <c r="H10" i="48"/>
  <c r="N15" i="72"/>
  <c r="M15" i="72"/>
  <c r="O15" i="72" s="1"/>
  <c r="N14" i="72"/>
  <c r="M14" i="72"/>
  <c r="O14" i="72" s="1"/>
  <c r="H10" i="67" l="1"/>
  <c r="H10" i="66"/>
  <c r="H10" i="8"/>
  <c r="H11" i="53"/>
  <c r="H10" i="44"/>
  <c r="H10" i="80"/>
  <c r="H10" i="61"/>
  <c r="H10" i="93"/>
  <c r="H10" i="95"/>
  <c r="H10" i="94"/>
  <c r="H10" i="11"/>
  <c r="H10" i="85"/>
  <c r="J10" i="65"/>
  <c r="K10" i="65" s="1"/>
  <c r="H11" i="43"/>
  <c r="H10" i="57"/>
  <c r="H10" i="24"/>
  <c r="H10" i="111"/>
  <c r="H10" i="109"/>
  <c r="H10" i="117"/>
  <c r="H10" i="121"/>
  <c r="H10" i="23"/>
  <c r="H10" i="125"/>
  <c r="H9" i="92" l="1"/>
  <c r="J9" i="92" s="1"/>
  <c r="K9" i="92" s="1"/>
  <c r="H9" i="91"/>
  <c r="K11" i="20"/>
  <c r="K10" i="20"/>
  <c r="K9" i="20"/>
  <c r="H9" i="21"/>
  <c r="H9" i="78"/>
  <c r="H9" i="46"/>
  <c r="H9" i="22"/>
  <c r="H9" i="64"/>
  <c r="H9" i="14"/>
  <c r="H9" i="119"/>
  <c r="H9" i="18"/>
  <c r="J9" i="18" s="1"/>
  <c r="K9" i="18" s="1"/>
  <c r="H9" i="88"/>
  <c r="H9" i="122"/>
  <c r="H9" i="124"/>
  <c r="H9" i="112"/>
  <c r="H9" i="75"/>
  <c r="H9" i="77"/>
  <c r="H9" i="50"/>
  <c r="H9" i="19"/>
  <c r="H9" i="104"/>
  <c r="H9" i="107"/>
  <c r="H9" i="16"/>
  <c r="H9" i="38"/>
  <c r="H9" i="17"/>
  <c r="H9" i="48" l="1"/>
  <c r="H9" i="67" l="1"/>
  <c r="H9" i="66"/>
  <c r="H9" i="8"/>
  <c r="H10" i="53"/>
  <c r="H9" i="44"/>
  <c r="H9" i="80"/>
  <c r="H9" i="61"/>
  <c r="H9" i="93"/>
  <c r="H9" i="95"/>
  <c r="H9" i="94"/>
  <c r="H9" i="11"/>
  <c r="H9" i="85"/>
  <c r="J9" i="65"/>
  <c r="K9" i="65" s="1"/>
  <c r="H10" i="43"/>
  <c r="H9" i="57"/>
  <c r="H9" i="24"/>
  <c r="H9" i="111"/>
  <c r="H9" i="109"/>
  <c r="H9" i="117"/>
  <c r="H9" i="121"/>
  <c r="H9" i="23"/>
  <c r="H9" i="125"/>
  <c r="H8" i="92" l="1"/>
  <c r="H8" i="91"/>
  <c r="H8" i="21"/>
  <c r="H8" i="78"/>
  <c r="H8" i="46"/>
  <c r="H8" i="22"/>
  <c r="H8" i="64"/>
  <c r="H8" i="14"/>
  <c r="H8" i="119"/>
  <c r="H8" i="18"/>
  <c r="H8" i="88"/>
  <c r="H8" i="124"/>
  <c r="H8" i="112"/>
  <c r="H8" i="75"/>
  <c r="H8" i="77"/>
  <c r="H8" i="50"/>
  <c r="H8" i="19"/>
  <c r="H8" i="104"/>
  <c r="H8" i="107"/>
  <c r="H8" i="16"/>
  <c r="H8" i="38"/>
  <c r="H8" i="17"/>
  <c r="H8" i="24"/>
  <c r="H8" i="125"/>
  <c r="H8" i="122" l="1"/>
  <c r="H8" i="48"/>
  <c r="J8" i="48" s="1"/>
  <c r="N11" i="72"/>
  <c r="M11" i="72"/>
  <c r="O11" i="72" s="1"/>
  <c r="N9" i="20"/>
  <c r="M9" i="20"/>
  <c r="O9" i="20" s="1"/>
  <c r="J8" i="21"/>
  <c r="K8" i="21" s="1"/>
  <c r="H8" i="67"/>
  <c r="H8" i="66"/>
  <c r="H8" i="8"/>
  <c r="H9" i="53"/>
  <c r="H8" i="44"/>
  <c r="H8" i="80"/>
  <c r="H8" i="61"/>
  <c r="H8" i="93"/>
  <c r="H8" i="95"/>
  <c r="H8" i="94"/>
  <c r="H8" i="11"/>
  <c r="H8" i="85"/>
  <c r="J8" i="65"/>
  <c r="K8" i="65" s="1"/>
  <c r="H9" i="43"/>
  <c r="H8" i="57"/>
  <c r="H8" i="111"/>
  <c r="H8" i="109"/>
  <c r="H8" i="117"/>
  <c r="H8" i="121"/>
  <c r="H8" i="23"/>
  <c r="AM40" i="40" l="1"/>
  <c r="AM31" i="40"/>
  <c r="AM22" i="40"/>
  <c r="BB44" i="40"/>
  <c r="BA44" i="40"/>
  <c r="AZ44" i="40"/>
  <c r="BB40" i="40"/>
  <c r="BA40" i="40"/>
  <c r="AZ40" i="40"/>
  <c r="BB31" i="40"/>
  <c r="BA31" i="40"/>
  <c r="AZ31" i="40"/>
  <c r="BB22" i="40"/>
  <c r="BA22" i="40"/>
  <c r="AZ22" i="40"/>
  <c r="BB13" i="40"/>
  <c r="BA13" i="40"/>
  <c r="AZ13" i="40"/>
  <c r="BD44" i="40"/>
  <c r="BD40" i="40"/>
  <c r="BD31" i="40"/>
  <c r="BD22" i="40"/>
  <c r="BD13" i="40"/>
  <c r="AX44" i="40"/>
  <c r="AW44" i="40"/>
  <c r="AV44" i="40"/>
  <c r="AU44" i="40"/>
  <c r="AX40" i="40"/>
  <c r="AW40" i="40"/>
  <c r="AV40" i="40"/>
  <c r="AU40" i="40"/>
  <c r="AX31" i="40"/>
  <c r="AW31" i="40"/>
  <c r="AV31" i="40"/>
  <c r="AU31" i="40"/>
  <c r="AX22" i="40"/>
  <c r="AW22" i="40"/>
  <c r="AV22" i="40"/>
  <c r="AU22" i="40"/>
  <c r="AX13" i="40"/>
  <c r="AW13" i="40"/>
  <c r="AV13" i="40"/>
  <c r="AU13" i="40"/>
  <c r="AT44" i="40"/>
  <c r="AT40" i="40"/>
  <c r="AT31" i="40"/>
  <c r="AT22" i="40"/>
  <c r="AT13" i="40"/>
  <c r="AS44" i="40"/>
  <c r="AS40" i="40"/>
  <c r="AS31" i="40"/>
  <c r="AS22" i="40"/>
  <c r="AS13" i="40"/>
  <c r="AR44" i="40"/>
  <c r="AR40" i="40"/>
  <c r="AR31" i="40"/>
  <c r="AR22" i="40"/>
  <c r="AR13" i="40"/>
  <c r="AQ44" i="40"/>
  <c r="AQ40" i="40"/>
  <c r="AQ31" i="40"/>
  <c r="AQ22" i="40"/>
  <c r="AQ13" i="40"/>
  <c r="AP44" i="40"/>
  <c r="AP40" i="40"/>
  <c r="AP31" i="40"/>
  <c r="AP22" i="40"/>
  <c r="AP13" i="40"/>
  <c r="AO44" i="40"/>
  <c r="AO40" i="40"/>
  <c r="AO31" i="40"/>
  <c r="AO22" i="40"/>
  <c r="AO13" i="40"/>
  <c r="AN44" i="40"/>
  <c r="AN40" i="40"/>
  <c r="AN31" i="40"/>
  <c r="AN22" i="40"/>
  <c r="AN13" i="40"/>
  <c r="AL44" i="40"/>
  <c r="AL40" i="40"/>
  <c r="AL31" i="40"/>
  <c r="AL22" i="40"/>
  <c r="AL13" i="40"/>
  <c r="AK44" i="40"/>
  <c r="AK40" i="40"/>
  <c r="AK31" i="40"/>
  <c r="AK22" i="40"/>
  <c r="AK13" i="40"/>
  <c r="AJ44" i="40"/>
  <c r="AJ40" i="40"/>
  <c r="AJ31" i="40"/>
  <c r="AJ22" i="40"/>
  <c r="AJ13" i="40"/>
  <c r="AI44" i="40"/>
  <c r="AI40" i="40"/>
  <c r="AI31" i="40"/>
  <c r="AI22" i="40"/>
  <c r="AI13" i="40"/>
  <c r="AH44" i="40"/>
  <c r="AH40" i="40"/>
  <c r="AH31" i="40"/>
  <c r="AH22" i="40"/>
  <c r="AH13" i="40"/>
  <c r="AG44" i="40"/>
  <c r="AG40" i="40"/>
  <c r="AG31" i="40"/>
  <c r="AG22" i="40"/>
  <c r="AG13" i="40"/>
  <c r="AF44" i="40"/>
  <c r="AF40" i="40"/>
  <c r="AF31" i="40"/>
  <c r="AF22" i="40"/>
  <c r="AF13" i="40"/>
  <c r="AE44" i="40"/>
  <c r="AE40" i="40"/>
  <c r="AE31" i="40"/>
  <c r="AE22" i="40"/>
  <c r="AE13" i="40"/>
  <c r="AD44" i="40"/>
  <c r="AD40" i="40"/>
  <c r="AD31" i="40"/>
  <c r="AD22" i="40"/>
  <c r="AD13" i="40"/>
  <c r="AB44" i="40"/>
  <c r="AB40" i="40"/>
  <c r="AB31" i="40"/>
  <c r="AB22" i="40"/>
  <c r="AB13" i="40"/>
  <c r="AC44" i="40"/>
  <c r="AC40" i="40"/>
  <c r="AC31" i="40"/>
  <c r="AC22" i="40"/>
  <c r="AC13" i="40"/>
  <c r="AA44" i="40"/>
  <c r="AA40" i="40"/>
  <c r="AA31" i="40"/>
  <c r="AA22" i="40"/>
  <c r="AA13" i="40"/>
  <c r="Z44" i="40"/>
  <c r="Z40" i="40"/>
  <c r="Z31" i="40"/>
  <c r="Z22" i="40"/>
  <c r="Z13" i="40"/>
  <c r="X44" i="40"/>
  <c r="X40" i="40"/>
  <c r="X31" i="40"/>
  <c r="X22" i="40"/>
  <c r="X13" i="40"/>
  <c r="W44" i="40"/>
  <c r="W40" i="40"/>
  <c r="W31" i="40"/>
  <c r="W22" i="40"/>
  <c r="W13" i="40"/>
  <c r="Y44" i="40"/>
  <c r="Y40" i="40"/>
  <c r="Y31" i="40"/>
  <c r="Y22" i="40"/>
  <c r="Y13" i="40"/>
  <c r="BC13" i="40"/>
  <c r="AY13" i="40"/>
  <c r="AM13" i="40"/>
  <c r="V13" i="40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G13" i="40"/>
  <c r="F13" i="40"/>
  <c r="E13" i="40"/>
  <c r="BC22" i="40"/>
  <c r="AY22" i="40"/>
  <c r="V22" i="40"/>
  <c r="U22" i="40"/>
  <c r="T22" i="40"/>
  <c r="S22" i="40"/>
  <c r="R22" i="40"/>
  <c r="Q22" i="40"/>
  <c r="P22" i="40"/>
  <c r="O22" i="40"/>
  <c r="N22" i="40"/>
  <c r="M22" i="40"/>
  <c r="L22" i="40"/>
  <c r="K22" i="40"/>
  <c r="J22" i="40"/>
  <c r="I22" i="40"/>
  <c r="H22" i="40"/>
  <c r="G22" i="40"/>
  <c r="F22" i="40"/>
  <c r="E22" i="40"/>
  <c r="BC31" i="40"/>
  <c r="AY31" i="40"/>
  <c r="V31" i="40"/>
  <c r="U31" i="40"/>
  <c r="T31" i="40"/>
  <c r="R31" i="40"/>
  <c r="Q31" i="40"/>
  <c r="P31" i="40"/>
  <c r="O31" i="40"/>
  <c r="N31" i="40"/>
  <c r="M31" i="40"/>
  <c r="L31" i="40"/>
  <c r="K31" i="40"/>
  <c r="J31" i="40"/>
  <c r="I31" i="40"/>
  <c r="H31" i="40"/>
  <c r="G31" i="40"/>
  <c r="F31" i="40"/>
  <c r="E31" i="40"/>
  <c r="BC40" i="40"/>
  <c r="AY40" i="40"/>
  <c r="V40" i="40"/>
  <c r="U40" i="40"/>
  <c r="T40" i="40"/>
  <c r="S40" i="40"/>
  <c r="R40" i="40"/>
  <c r="Q40" i="40"/>
  <c r="P40" i="40"/>
  <c r="O40" i="40"/>
  <c r="N40" i="40"/>
  <c r="M40" i="40"/>
  <c r="L40" i="40"/>
  <c r="K40" i="40"/>
  <c r="J40" i="40"/>
  <c r="I40" i="40"/>
  <c r="H40" i="40"/>
  <c r="G40" i="40"/>
  <c r="F40" i="40"/>
  <c r="E40" i="40"/>
  <c r="BC44" i="40"/>
  <c r="AY44" i="40"/>
  <c r="AM44" i="40"/>
  <c r="V44" i="40"/>
  <c r="U44" i="40"/>
  <c r="T44" i="40"/>
  <c r="S44" i="40"/>
  <c r="S39" i="40"/>
  <c r="S30" i="40"/>
  <c r="S31" i="40" s="1"/>
  <c r="S21" i="40"/>
  <c r="S12" i="40"/>
  <c r="R44" i="40"/>
  <c r="Q44" i="40"/>
  <c r="P44" i="40"/>
  <c r="O44" i="40"/>
  <c r="N44" i="40"/>
  <c r="R6" i="40"/>
  <c r="M44" i="40"/>
  <c r="L44" i="40"/>
  <c r="K44" i="40"/>
  <c r="J44" i="40"/>
  <c r="I44" i="40"/>
  <c r="H44" i="40"/>
  <c r="G44" i="40"/>
  <c r="F44" i="40"/>
  <c r="E44" i="40"/>
  <c r="J37" i="122" l="1"/>
  <c r="K37" i="122" s="1"/>
  <c r="J36" i="122"/>
  <c r="K36" i="122" s="1"/>
  <c r="J35" i="122"/>
  <c r="K35" i="122" s="1"/>
  <c r="J34" i="122"/>
  <c r="K34" i="122" s="1"/>
  <c r="J33" i="122"/>
  <c r="K33" i="122" s="1"/>
  <c r="J32" i="122"/>
  <c r="K32" i="122" s="1"/>
  <c r="J31" i="122"/>
  <c r="K31" i="122" s="1"/>
  <c r="J30" i="122"/>
  <c r="K30" i="122" s="1"/>
  <c r="J29" i="122"/>
  <c r="K29" i="122" s="1"/>
  <c r="J28" i="122"/>
  <c r="K28" i="122" s="1"/>
  <c r="J27" i="122"/>
  <c r="K27" i="122" s="1"/>
  <c r="J26" i="122"/>
  <c r="K26" i="122" s="1"/>
  <c r="J25" i="122"/>
  <c r="K25" i="122" s="1"/>
  <c r="J24" i="122"/>
  <c r="K24" i="122" s="1"/>
  <c r="J23" i="122"/>
  <c r="K23" i="122" s="1"/>
  <c r="J22" i="122"/>
  <c r="K22" i="122" s="1"/>
  <c r="J21" i="122"/>
  <c r="K21" i="122" s="1"/>
  <c r="J20" i="122"/>
  <c r="K20" i="122" s="1"/>
  <c r="J19" i="122"/>
  <c r="J18" i="122"/>
  <c r="K18" i="122" s="1"/>
  <c r="J17" i="122"/>
  <c r="K17" i="122" s="1"/>
  <c r="J16" i="122"/>
  <c r="K16" i="122" s="1"/>
  <c r="J15" i="122"/>
  <c r="K15" i="122" s="1"/>
  <c r="J14" i="122"/>
  <c r="K14" i="122" s="1"/>
  <c r="J13" i="122"/>
  <c r="K13" i="122" s="1"/>
  <c r="J12" i="122"/>
  <c r="K12" i="122" s="1"/>
  <c r="J11" i="122"/>
  <c r="K11" i="122" s="1"/>
  <c r="J10" i="122"/>
  <c r="K10" i="122" s="1"/>
  <c r="J9" i="122"/>
  <c r="K9" i="122" s="1"/>
  <c r="A9" i="122"/>
  <c r="A10" i="122" s="1"/>
  <c r="A11" i="122" s="1"/>
  <c r="A12" i="122" s="1"/>
  <c r="A13" i="122" s="1"/>
  <c r="A14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A24" i="122" s="1"/>
  <c r="A25" i="122" s="1"/>
  <c r="A26" i="122" s="1"/>
  <c r="A27" i="122" s="1"/>
  <c r="A28" i="122" s="1"/>
  <c r="A29" i="122" s="1"/>
  <c r="A30" i="122" s="1"/>
  <c r="A31" i="122" s="1"/>
  <c r="A32" i="122" s="1"/>
  <c r="A33" i="122" s="1"/>
  <c r="A34" i="122" s="1"/>
  <c r="A35" i="122" s="1"/>
  <c r="A36" i="122" s="1"/>
  <c r="A37" i="122" s="1"/>
  <c r="J8" i="122"/>
  <c r="K8" i="122" s="1"/>
  <c r="F8" i="122"/>
  <c r="D9" i="122" s="1"/>
  <c r="D8" i="122"/>
  <c r="A8" i="122"/>
  <c r="J7" i="122"/>
  <c r="K7" i="122" s="1"/>
  <c r="L4" i="122"/>
  <c r="K19" i="122" l="1"/>
  <c r="F9" i="122"/>
  <c r="K39" i="122"/>
  <c r="K40" i="122" s="1"/>
  <c r="J39" i="122"/>
  <c r="F10" i="122"/>
  <c r="D10" i="122"/>
  <c r="J28" i="124"/>
  <c r="K28" i="124" s="1"/>
  <c r="F11" i="122" l="1"/>
  <c r="D11" i="122"/>
  <c r="AI51" i="86"/>
  <c r="AH51" i="86"/>
  <c r="AC51" i="86"/>
  <c r="AI48" i="86"/>
  <c r="AH48" i="86"/>
  <c r="AC48" i="86"/>
  <c r="AI44" i="86"/>
  <c r="AH44" i="86"/>
  <c r="AC44" i="86"/>
  <c r="AI35" i="86"/>
  <c r="AH35" i="86"/>
  <c r="AC35" i="86"/>
  <c r="AI26" i="86"/>
  <c r="AI50" i="86" s="1"/>
  <c r="AH26" i="86"/>
  <c r="AH50" i="86" s="1"/>
  <c r="AC26" i="86"/>
  <c r="AC50" i="86" s="1"/>
  <c r="AI17" i="86"/>
  <c r="AH17" i="86"/>
  <c r="AC17" i="86"/>
  <c r="L44" i="87"/>
  <c r="H43" i="87"/>
  <c r="H42" i="87"/>
  <c r="H44" i="87" s="1"/>
  <c r="H38" i="87"/>
  <c r="H37" i="87"/>
  <c r="H36" i="87"/>
  <c r="H35" i="87"/>
  <c r="H34" i="87"/>
  <c r="H33" i="87"/>
  <c r="H29" i="87"/>
  <c r="H28" i="87"/>
  <c r="H27" i="87"/>
  <c r="H26" i="87"/>
  <c r="H25" i="87"/>
  <c r="H24" i="87"/>
  <c r="H20" i="87"/>
  <c r="H19" i="87"/>
  <c r="H18" i="87"/>
  <c r="H17" i="87"/>
  <c r="H16" i="87"/>
  <c r="H15" i="87"/>
  <c r="H11" i="87"/>
  <c r="H10" i="87"/>
  <c r="H9" i="87"/>
  <c r="H8" i="87"/>
  <c r="H7" i="87"/>
  <c r="F12" i="122" l="1"/>
  <c r="D12" i="122"/>
  <c r="F43" i="87"/>
  <c r="F42" i="87"/>
  <c r="F44" i="87" s="1"/>
  <c r="F39" i="87"/>
  <c r="F38" i="87"/>
  <c r="F37" i="87"/>
  <c r="F36" i="87"/>
  <c r="F35" i="87"/>
  <c r="F34" i="87"/>
  <c r="F33" i="87"/>
  <c r="F30" i="87"/>
  <c r="F29" i="87"/>
  <c r="F28" i="87"/>
  <c r="F27" i="87"/>
  <c r="F26" i="87"/>
  <c r="F25" i="87"/>
  <c r="F24" i="87"/>
  <c r="F21" i="87"/>
  <c r="F20" i="87"/>
  <c r="F19" i="87"/>
  <c r="F18" i="87"/>
  <c r="F17" i="87"/>
  <c r="F16" i="87"/>
  <c r="F15" i="87"/>
  <c r="F12" i="87"/>
  <c r="F11" i="87"/>
  <c r="F10" i="87"/>
  <c r="F9" i="87"/>
  <c r="F8" i="87"/>
  <c r="F7" i="87"/>
  <c r="F6" i="87"/>
  <c r="L47" i="87"/>
  <c r="H47" i="87"/>
  <c r="E43" i="87"/>
  <c r="E42" i="87"/>
  <c r="E44" i="87" s="1"/>
  <c r="E39" i="87"/>
  <c r="E38" i="87"/>
  <c r="E37" i="87"/>
  <c r="E36" i="87"/>
  <c r="E35" i="87"/>
  <c r="E34" i="87"/>
  <c r="E33" i="87"/>
  <c r="E30" i="87"/>
  <c r="E29" i="87"/>
  <c r="E28" i="87"/>
  <c r="E27" i="87"/>
  <c r="E26" i="87"/>
  <c r="E25" i="87"/>
  <c r="E24" i="87"/>
  <c r="E21" i="87"/>
  <c r="E20" i="87"/>
  <c r="E19" i="87"/>
  <c r="E18" i="87"/>
  <c r="E17" i="87"/>
  <c r="E16" i="87"/>
  <c r="E15" i="87"/>
  <c r="L40" i="87"/>
  <c r="L31" i="87"/>
  <c r="L22" i="87"/>
  <c r="L46" i="87" s="1"/>
  <c r="E12" i="87"/>
  <c r="E11" i="87"/>
  <c r="E10" i="87"/>
  <c r="E9" i="87"/>
  <c r="E47" i="87" s="1"/>
  <c r="E8" i="87"/>
  <c r="E7" i="87"/>
  <c r="E6" i="87"/>
  <c r="L13" i="87"/>
  <c r="P47" i="127"/>
  <c r="O47" i="127"/>
  <c r="M47" i="127"/>
  <c r="N43" i="127"/>
  <c r="L43" i="127"/>
  <c r="K43" i="127"/>
  <c r="J43" i="127"/>
  <c r="I43" i="127"/>
  <c r="G43" i="127"/>
  <c r="F43" i="127"/>
  <c r="E43" i="127"/>
  <c r="P44" i="127"/>
  <c r="O44" i="127"/>
  <c r="M44" i="127"/>
  <c r="P40" i="127"/>
  <c r="O40" i="127"/>
  <c r="M40" i="127"/>
  <c r="P31" i="127"/>
  <c r="O31" i="127"/>
  <c r="M31" i="127"/>
  <c r="P22" i="127"/>
  <c r="O22" i="127"/>
  <c r="M22" i="127"/>
  <c r="P13" i="127"/>
  <c r="P46" i="127" s="1"/>
  <c r="O13" i="127"/>
  <c r="O46" i="127" s="1"/>
  <c r="M13" i="127"/>
  <c r="P47" i="126"/>
  <c r="O43" i="126"/>
  <c r="N43" i="126"/>
  <c r="M43" i="126"/>
  <c r="L43" i="126"/>
  <c r="J43" i="126"/>
  <c r="G43" i="126"/>
  <c r="F43" i="126"/>
  <c r="E43" i="126"/>
  <c r="P44" i="126"/>
  <c r="P40" i="126"/>
  <c r="P31" i="126"/>
  <c r="P22" i="126"/>
  <c r="P13" i="126"/>
  <c r="E13" i="87" l="1"/>
  <c r="M46" i="127"/>
  <c r="P46" i="126"/>
  <c r="Q43" i="127"/>
  <c r="F13" i="122"/>
  <c r="D13" i="122"/>
  <c r="F47" i="87"/>
  <c r="H43" i="127"/>
  <c r="H43" i="126"/>
  <c r="D43" i="127" l="1"/>
  <c r="D14" i="122"/>
  <c r="F14" i="122"/>
  <c r="BE47" i="40"/>
  <c r="BD47" i="40"/>
  <c r="BC47" i="40"/>
  <c r="BB47" i="40"/>
  <c r="BA47" i="40"/>
  <c r="AZ47" i="40"/>
  <c r="AY47" i="40"/>
  <c r="AX47" i="40"/>
  <c r="AW47" i="40"/>
  <c r="AV47" i="40"/>
  <c r="AU47" i="40"/>
  <c r="AT47" i="40"/>
  <c r="AS47" i="40"/>
  <c r="AR47" i="40"/>
  <c r="AQ47" i="40"/>
  <c r="AP47" i="40"/>
  <c r="AO47" i="40"/>
  <c r="AN47" i="40"/>
  <c r="AM47" i="40"/>
  <c r="AL47" i="40"/>
  <c r="AK47" i="40"/>
  <c r="AJ47" i="40"/>
  <c r="AI47" i="40"/>
  <c r="AH47" i="40"/>
  <c r="AG47" i="40"/>
  <c r="AF47" i="40"/>
  <c r="AE47" i="40"/>
  <c r="AD47" i="40"/>
  <c r="AC47" i="40"/>
  <c r="AB47" i="40"/>
  <c r="AA47" i="40"/>
  <c r="Z47" i="40"/>
  <c r="Y47" i="40"/>
  <c r="X47" i="40"/>
  <c r="W47" i="40"/>
  <c r="V47" i="40"/>
  <c r="U47" i="40"/>
  <c r="T47" i="40"/>
  <c r="S47" i="40"/>
  <c r="R47" i="40"/>
  <c r="Q47" i="40"/>
  <c r="P47" i="40"/>
  <c r="O47" i="40"/>
  <c r="N47" i="40"/>
  <c r="M47" i="40"/>
  <c r="L47" i="40"/>
  <c r="K47" i="40"/>
  <c r="J47" i="40"/>
  <c r="I47" i="40"/>
  <c r="H47" i="40"/>
  <c r="G47" i="40"/>
  <c r="F47" i="40"/>
  <c r="E47" i="40"/>
  <c r="BE46" i="40"/>
  <c r="BD46" i="40"/>
  <c r="BC46" i="40"/>
  <c r="BB46" i="40"/>
  <c r="BA46" i="40"/>
  <c r="AZ46" i="40"/>
  <c r="AY46" i="40"/>
  <c r="AX46" i="40"/>
  <c r="AW46" i="40"/>
  <c r="AV46" i="40"/>
  <c r="AU46" i="40"/>
  <c r="AT46" i="40"/>
  <c r="AS46" i="40"/>
  <c r="AR46" i="40"/>
  <c r="AQ46" i="40"/>
  <c r="AP46" i="40"/>
  <c r="AO46" i="40"/>
  <c r="AN46" i="40"/>
  <c r="AM46" i="40"/>
  <c r="AL46" i="40"/>
  <c r="AK46" i="40"/>
  <c r="AJ46" i="40"/>
  <c r="AI46" i="40"/>
  <c r="AH46" i="40"/>
  <c r="AG46" i="40"/>
  <c r="AF46" i="40"/>
  <c r="AE46" i="40"/>
  <c r="AD46" i="40"/>
  <c r="AC46" i="40"/>
  <c r="AB46" i="40"/>
  <c r="AA46" i="40"/>
  <c r="Z46" i="40"/>
  <c r="Y46" i="40"/>
  <c r="X46" i="40"/>
  <c r="W46" i="40"/>
  <c r="V46" i="40"/>
  <c r="U46" i="40"/>
  <c r="T46" i="40"/>
  <c r="S46" i="40"/>
  <c r="R46" i="40"/>
  <c r="Q46" i="40"/>
  <c r="P46" i="40"/>
  <c r="O46" i="40"/>
  <c r="N46" i="40"/>
  <c r="M46" i="40"/>
  <c r="L46" i="40"/>
  <c r="K46" i="40"/>
  <c r="J46" i="40"/>
  <c r="I46" i="40"/>
  <c r="H46" i="40"/>
  <c r="G46" i="40"/>
  <c r="F46" i="40"/>
  <c r="E46" i="40"/>
  <c r="D15" i="122" l="1"/>
  <c r="F15" i="122"/>
  <c r="F16" i="122" l="1"/>
  <c r="D16" i="122"/>
  <c r="J33" i="119"/>
  <c r="K33" i="119" s="1"/>
  <c r="J33" i="23"/>
  <c r="K33" i="23" s="1"/>
  <c r="B37" i="72"/>
  <c r="B36" i="72"/>
  <c r="B35" i="72"/>
  <c r="J33" i="21"/>
  <c r="K33" i="21" s="1"/>
  <c r="J33" i="8"/>
  <c r="K33" i="8" s="1"/>
  <c r="J33" i="80"/>
  <c r="K33" i="80" s="1"/>
  <c r="J33" i="16"/>
  <c r="K33" i="16" s="1"/>
  <c r="J33" i="61"/>
  <c r="K33" i="61" s="1"/>
  <c r="F17" i="122" l="1"/>
  <c r="D17" i="122"/>
  <c r="N25" i="72"/>
  <c r="M25" i="72"/>
  <c r="O25" i="72" s="1"/>
  <c r="N24" i="72"/>
  <c r="M24" i="72"/>
  <c r="O24" i="72" s="1"/>
  <c r="J32" i="21"/>
  <c r="K32" i="21" s="1"/>
  <c r="J32" i="119"/>
  <c r="K32" i="119" s="1"/>
  <c r="D18" i="122" l="1"/>
  <c r="F18" i="122"/>
  <c r="J31" i="92"/>
  <c r="K31" i="92" s="1"/>
  <c r="F19" i="122" l="1"/>
  <c r="D19" i="122"/>
  <c r="N34" i="20"/>
  <c r="M34" i="20"/>
  <c r="O34" i="20" s="1"/>
  <c r="N43" i="20"/>
  <c r="M43" i="20"/>
  <c r="O43" i="20" s="1"/>
  <c r="B43" i="20"/>
  <c r="N42" i="20"/>
  <c r="M42" i="20"/>
  <c r="O42" i="20" s="1"/>
  <c r="B42" i="20"/>
  <c r="J31" i="21"/>
  <c r="K31" i="21" s="1"/>
  <c r="F20" i="122" l="1"/>
  <c r="D20" i="122"/>
  <c r="J31" i="80"/>
  <c r="K31" i="80" s="1"/>
  <c r="F21" i="122" l="1"/>
  <c r="D21" i="122"/>
  <c r="J30" i="16"/>
  <c r="K30" i="16" s="1"/>
  <c r="F22" i="122" l="1"/>
  <c r="D22" i="122"/>
  <c r="J30" i="85"/>
  <c r="K30" i="85" s="1"/>
  <c r="F23" i="122" l="1"/>
  <c r="D23" i="122"/>
  <c r="J30" i="92"/>
  <c r="K30" i="92" s="1"/>
  <c r="J30" i="21"/>
  <c r="K30" i="21" s="1"/>
  <c r="J30" i="44"/>
  <c r="K30" i="44" s="1"/>
  <c r="F24" i="122" l="1"/>
  <c r="D24" i="122"/>
  <c r="J29" i="92"/>
  <c r="K29" i="92" s="1"/>
  <c r="B34" i="72"/>
  <c r="B33" i="72"/>
  <c r="B32" i="72"/>
  <c r="B31" i="72"/>
  <c r="B30" i="72"/>
  <c r="B29" i="72"/>
  <c r="B28" i="72"/>
  <c r="B27" i="72"/>
  <c r="B26" i="72"/>
  <c r="D25" i="122" l="1"/>
  <c r="F25" i="122"/>
  <c r="J29" i="85"/>
  <c r="K29" i="85" s="1"/>
  <c r="D26" i="122" l="1"/>
  <c r="F26" i="122"/>
  <c r="J28" i="92"/>
  <c r="K28" i="92" s="1"/>
  <c r="D27" i="122" l="1"/>
  <c r="F27" i="122"/>
  <c r="J28" i="21"/>
  <c r="K28" i="21" s="1"/>
  <c r="J28" i="85"/>
  <c r="K28" i="85" s="1"/>
  <c r="F28" i="122" l="1"/>
  <c r="D28" i="122"/>
  <c r="B32" i="128"/>
  <c r="B31" i="128"/>
  <c r="D29" i="122" l="1"/>
  <c r="F29" i="122"/>
  <c r="J27" i="24"/>
  <c r="F30" i="122" l="1"/>
  <c r="D30" i="122"/>
  <c r="B25" i="72"/>
  <c r="B24" i="72"/>
  <c r="B23" i="72"/>
  <c r="B22" i="72"/>
  <c r="N19" i="72"/>
  <c r="M19" i="72"/>
  <c r="O19" i="72" s="1"/>
  <c r="N18" i="72"/>
  <c r="M18" i="72"/>
  <c r="O18" i="72" s="1"/>
  <c r="N17" i="72"/>
  <c r="M17" i="72"/>
  <c r="O17" i="72" s="1"/>
  <c r="J26" i="21"/>
  <c r="K26" i="21" s="1"/>
  <c r="D31" i="122" l="1"/>
  <c r="F31" i="122"/>
  <c r="B30" i="128"/>
  <c r="B29" i="128"/>
  <c r="B28" i="128"/>
  <c r="B27" i="128"/>
  <c r="B26" i="128"/>
  <c r="B25" i="128"/>
  <c r="F32" i="122" l="1"/>
  <c r="D32" i="122"/>
  <c r="D33" i="122" l="1"/>
  <c r="F33" i="122"/>
  <c r="M20" i="72"/>
  <c r="O20" i="72" s="1"/>
  <c r="N20" i="72"/>
  <c r="F34" i="122" l="1"/>
  <c r="D34" i="122"/>
  <c r="B21" i="72"/>
  <c r="B20" i="72"/>
  <c r="B19" i="72"/>
  <c r="B18" i="72"/>
  <c r="B17" i="72"/>
  <c r="D35" i="122" l="1"/>
  <c r="F35" i="122"/>
  <c r="J23" i="92"/>
  <c r="K23" i="92" s="1"/>
  <c r="F36" i="122" l="1"/>
  <c r="D36" i="122"/>
  <c r="J23" i="44"/>
  <c r="K23" i="44" s="1"/>
  <c r="J24" i="80"/>
  <c r="K24" i="80" s="1"/>
  <c r="J23" i="16"/>
  <c r="K23" i="16" s="1"/>
  <c r="J23" i="57"/>
  <c r="K23" i="57" s="1"/>
  <c r="F37" i="122" l="1"/>
  <c r="D37" i="122"/>
  <c r="J22" i="92"/>
  <c r="K22" i="92" s="1"/>
  <c r="J22" i="19"/>
  <c r="J22" i="16"/>
  <c r="K22" i="16" s="1"/>
  <c r="J22" i="8" l="1"/>
  <c r="K22" i="8" s="1"/>
  <c r="J23" i="53"/>
  <c r="K23" i="53" s="1"/>
  <c r="J22" i="44"/>
  <c r="K22" i="44" s="1"/>
  <c r="J23" i="80"/>
  <c r="K23" i="80" s="1"/>
  <c r="J21" i="16" l="1"/>
  <c r="J21" i="8" l="1"/>
  <c r="K21" i="8" s="1"/>
  <c r="J22" i="80"/>
  <c r="K22" i="80" s="1"/>
  <c r="J21" i="80" l="1"/>
  <c r="K21" i="80" s="1"/>
  <c r="J37" i="65"/>
  <c r="K37" i="65" s="1"/>
  <c r="J37" i="48" l="1"/>
  <c r="K37" i="48" s="1"/>
  <c r="H19" i="49"/>
  <c r="J19" i="49" s="1"/>
  <c r="N19" i="49" s="1"/>
  <c r="O19" i="49" s="1"/>
  <c r="K19" i="49"/>
  <c r="M19" i="49"/>
  <c r="J30" i="71"/>
  <c r="J36" i="71"/>
  <c r="K36" i="71" s="1"/>
  <c r="J35" i="71"/>
  <c r="K35" i="71" s="1"/>
  <c r="J34" i="71"/>
  <c r="K34" i="71" s="1"/>
  <c r="J33" i="71"/>
  <c r="K33" i="71" s="1"/>
  <c r="J32" i="71"/>
  <c r="K32" i="71" s="1"/>
  <c r="J31" i="71"/>
  <c r="K31" i="71" s="1"/>
  <c r="K30" i="71"/>
  <c r="J29" i="71"/>
  <c r="K29" i="71" s="1"/>
  <c r="J28" i="71"/>
  <c r="K28" i="71" s="1"/>
  <c r="J27" i="71"/>
  <c r="K27" i="71" s="1"/>
  <c r="J26" i="71"/>
  <c r="K26" i="71" s="1"/>
  <c r="J25" i="71"/>
  <c r="K25" i="71" s="1"/>
  <c r="J24" i="71"/>
  <c r="K24" i="71" s="1"/>
  <c r="J23" i="71"/>
  <c r="K23" i="71" s="1"/>
  <c r="J22" i="71"/>
  <c r="K22" i="71" s="1"/>
  <c r="J21" i="71"/>
  <c r="K21" i="71" s="1"/>
  <c r="J20" i="71"/>
  <c r="K20" i="71" s="1"/>
  <c r="J19" i="71"/>
  <c r="K19" i="71" s="1"/>
  <c r="J18" i="71"/>
  <c r="K18" i="71" s="1"/>
  <c r="J17" i="71"/>
  <c r="K17" i="71" s="1"/>
  <c r="J16" i="71"/>
  <c r="K16" i="71" s="1"/>
  <c r="J15" i="71"/>
  <c r="K15" i="71" s="1"/>
  <c r="J14" i="71"/>
  <c r="K14" i="71" s="1"/>
  <c r="J13" i="71"/>
  <c r="K13" i="71" s="1"/>
  <c r="J12" i="71"/>
  <c r="K12" i="71" s="1"/>
  <c r="J11" i="71"/>
  <c r="K11" i="71" s="1"/>
  <c r="J10" i="71"/>
  <c r="K10" i="71" s="1"/>
  <c r="J9" i="71"/>
  <c r="K9" i="71" s="1"/>
  <c r="J8" i="71"/>
  <c r="A8" i="7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J7" i="71"/>
  <c r="K7" i="71" s="1"/>
  <c r="J38" i="71" l="1"/>
  <c r="K8" i="71"/>
  <c r="K38" i="71" s="1"/>
  <c r="K39" i="71" s="1"/>
  <c r="K4" i="71" l="1"/>
  <c r="F38" i="60" l="1"/>
  <c r="C38" i="60" s="1"/>
  <c r="G38" i="60"/>
  <c r="D38" i="60" s="1"/>
  <c r="H38" i="60"/>
  <c r="I38" i="60"/>
  <c r="N38" i="60"/>
  <c r="Q38" i="60"/>
  <c r="T38" i="60"/>
  <c r="W38" i="60"/>
  <c r="Z38" i="60"/>
  <c r="AC38" i="60"/>
  <c r="AF38" i="60"/>
  <c r="AI38" i="60"/>
  <c r="AL38" i="60"/>
  <c r="AO38" i="60"/>
  <c r="AR38" i="60"/>
  <c r="AU38" i="60"/>
  <c r="AX38" i="60"/>
  <c r="BA38" i="60"/>
  <c r="F37" i="60"/>
  <c r="G37" i="60"/>
  <c r="D37" i="60" s="1"/>
  <c r="H37" i="60"/>
  <c r="I37" i="60"/>
  <c r="N37" i="60"/>
  <c r="Q37" i="60"/>
  <c r="T37" i="60"/>
  <c r="W37" i="60"/>
  <c r="Z37" i="60"/>
  <c r="AC37" i="60"/>
  <c r="AF37" i="60"/>
  <c r="AI37" i="60"/>
  <c r="AL37" i="60"/>
  <c r="AO37" i="60"/>
  <c r="AR37" i="60"/>
  <c r="AU37" i="60"/>
  <c r="AX37" i="60"/>
  <c r="BA37" i="60"/>
  <c r="O41" i="60"/>
  <c r="O42" i="60" s="1"/>
  <c r="L41" i="60"/>
  <c r="L42" i="60" s="1"/>
  <c r="C37" i="60" l="1"/>
  <c r="E37" i="60" s="1"/>
  <c r="E38" i="60"/>
  <c r="K18" i="49"/>
  <c r="M18" i="49" s="1"/>
  <c r="H18" i="49"/>
  <c r="J18" i="49" s="1"/>
  <c r="N18" i="49" s="1"/>
  <c r="O18" i="49" s="1"/>
  <c r="C8" i="27" l="1"/>
  <c r="C9" i="27"/>
  <c r="C10" i="27"/>
  <c r="C11" i="27"/>
  <c r="C12" i="27"/>
  <c r="C13" i="27"/>
  <c r="C14" i="27"/>
  <c r="C15" i="27"/>
  <c r="C16" i="27"/>
  <c r="C17" i="27"/>
  <c r="C18" i="27"/>
  <c r="C19" i="27"/>
  <c r="K17" i="49" l="1"/>
  <c r="M17" i="49" s="1"/>
  <c r="H17" i="49"/>
  <c r="J17" i="49" s="1"/>
  <c r="N17" i="49" l="1"/>
  <c r="O17" i="49" s="1"/>
  <c r="K16" i="49" l="1"/>
  <c r="M16" i="49" s="1"/>
  <c r="H16" i="49"/>
  <c r="J16" i="49" s="1"/>
  <c r="N16" i="49" s="1"/>
  <c r="O16" i="49" s="1"/>
  <c r="J16" i="44"/>
  <c r="K16" i="44" s="1"/>
  <c r="J16" i="80"/>
  <c r="K16" i="80" s="1"/>
  <c r="K15" i="49" l="1"/>
  <c r="M15" i="49" s="1"/>
  <c r="H15" i="49"/>
  <c r="J15" i="49" s="1"/>
  <c r="N15" i="49" l="1"/>
  <c r="O15" i="49" s="1"/>
  <c r="N15" i="20" l="1"/>
  <c r="M15" i="20"/>
  <c r="O15" i="20" s="1"/>
  <c r="K14" i="49"/>
  <c r="M14" i="49" s="1"/>
  <c r="H14" i="49"/>
  <c r="J14" i="49" s="1"/>
  <c r="N14" i="49" s="1"/>
  <c r="O14" i="49" s="1"/>
  <c r="J14" i="65"/>
  <c r="K14" i="65" s="1"/>
  <c r="N14" i="20" l="1"/>
  <c r="M14" i="20"/>
  <c r="O14" i="20" s="1"/>
  <c r="K13" i="49"/>
  <c r="M13" i="49" s="1"/>
  <c r="J13" i="49"/>
  <c r="N13" i="49" s="1"/>
  <c r="O13" i="49" s="1"/>
  <c r="H13" i="49"/>
  <c r="N13" i="20" l="1"/>
  <c r="M13" i="20"/>
  <c r="O13" i="20" s="1"/>
  <c r="K12" i="49"/>
  <c r="M12" i="49" s="1"/>
  <c r="H12" i="49"/>
  <c r="J12" i="49" s="1"/>
  <c r="N12" i="49" s="1"/>
  <c r="O12" i="49" s="1"/>
  <c r="J12" i="57"/>
  <c r="M11" i="20" l="1"/>
  <c r="O11" i="20" s="1"/>
  <c r="N12" i="20"/>
  <c r="M12" i="20"/>
  <c r="O12" i="20" s="1"/>
  <c r="N11" i="20"/>
  <c r="K11" i="49"/>
  <c r="M11" i="49" s="1"/>
  <c r="N11" i="49" s="1"/>
  <c r="O11" i="49" s="1"/>
  <c r="H11" i="49"/>
  <c r="J11" i="49" s="1"/>
  <c r="J11" i="24"/>
  <c r="K11" i="24" s="1"/>
  <c r="J37" i="44" l="1"/>
  <c r="K37" i="44" s="1"/>
  <c r="Q22" i="79"/>
  <c r="M22" i="79"/>
  <c r="B22" i="79"/>
  <c r="Q21" i="79"/>
  <c r="M21" i="79"/>
  <c r="R21" i="79" s="1"/>
  <c r="B21" i="79"/>
  <c r="Q20" i="79"/>
  <c r="M20" i="79"/>
  <c r="O20" i="79" s="1"/>
  <c r="B20" i="79"/>
  <c r="Q19" i="79"/>
  <c r="M19" i="79"/>
  <c r="R19" i="79" s="1"/>
  <c r="B19" i="79"/>
  <c r="Q18" i="79"/>
  <c r="M18" i="79"/>
  <c r="R18" i="79" s="1"/>
  <c r="B18" i="79"/>
  <c r="B14" i="72"/>
  <c r="B15" i="72"/>
  <c r="B16" i="72"/>
  <c r="M16" i="72"/>
  <c r="O16" i="72" s="1"/>
  <c r="N16" i="72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N33" i="20"/>
  <c r="M33" i="20"/>
  <c r="O33" i="20" s="1"/>
  <c r="N10" i="20"/>
  <c r="M10" i="20"/>
  <c r="O10" i="20" s="1"/>
  <c r="K10" i="49"/>
  <c r="M10" i="49" s="1"/>
  <c r="H10" i="49"/>
  <c r="J10" i="49" s="1"/>
  <c r="N10" i="49" s="1"/>
  <c r="O10" i="49" s="1"/>
  <c r="J10" i="44"/>
  <c r="K10" i="44" s="1"/>
  <c r="R22" i="79" l="1"/>
  <c r="P20" i="79"/>
  <c r="R20" i="79"/>
  <c r="O18" i="79"/>
  <c r="P18" i="79"/>
  <c r="P19" i="79"/>
  <c r="O22" i="79"/>
  <c r="P22" i="79"/>
  <c r="O21" i="79"/>
  <c r="O19" i="79"/>
  <c r="P21" i="79"/>
  <c r="K9" i="49" l="1"/>
  <c r="M9" i="49" s="1"/>
  <c r="H9" i="49"/>
  <c r="J9" i="49" s="1"/>
  <c r="N9" i="49" s="1"/>
  <c r="O9" i="49" s="1"/>
  <c r="J9" i="8"/>
  <c r="K9" i="8" s="1"/>
  <c r="J10" i="53"/>
  <c r="K10" i="53" s="1"/>
  <c r="J9" i="44"/>
  <c r="K9" i="44" s="1"/>
  <c r="J9" i="85"/>
  <c r="K9" i="85" s="1"/>
  <c r="J9" i="17"/>
  <c r="K9" i="17" s="1"/>
  <c r="J8" i="18" l="1"/>
  <c r="K8" i="18" s="1"/>
  <c r="K8" i="49" l="1"/>
  <c r="H8" i="49"/>
  <c r="M8" i="20" l="1"/>
  <c r="AJ42" i="86" l="1"/>
  <c r="Z42" i="86"/>
  <c r="W42" i="86"/>
  <c r="T42" i="86"/>
  <c r="Q42" i="86"/>
  <c r="N42" i="86"/>
  <c r="K42" i="86"/>
  <c r="H42" i="86"/>
  <c r="AJ41" i="86"/>
  <c r="Z41" i="86"/>
  <c r="W41" i="86"/>
  <c r="T41" i="86"/>
  <c r="Q41" i="86"/>
  <c r="N41" i="86"/>
  <c r="K41" i="86"/>
  <c r="H41" i="86"/>
  <c r="AJ40" i="86"/>
  <c r="Z40" i="86"/>
  <c r="W40" i="86"/>
  <c r="T40" i="86"/>
  <c r="Q40" i="86"/>
  <c r="N40" i="86"/>
  <c r="K40" i="86"/>
  <c r="H40" i="86"/>
  <c r="AJ34" i="86"/>
  <c r="Z34" i="86"/>
  <c r="W34" i="86"/>
  <c r="T34" i="86"/>
  <c r="Q34" i="86"/>
  <c r="N34" i="86"/>
  <c r="K34" i="86"/>
  <c r="H34" i="86"/>
  <c r="AJ33" i="86"/>
  <c r="Z33" i="86"/>
  <c r="W33" i="86"/>
  <c r="T33" i="86"/>
  <c r="Q33" i="86"/>
  <c r="N33" i="86"/>
  <c r="K33" i="86"/>
  <c r="H33" i="86"/>
  <c r="AJ32" i="86"/>
  <c r="Z32" i="86"/>
  <c r="W32" i="86"/>
  <c r="T32" i="86"/>
  <c r="Q32" i="86"/>
  <c r="N32" i="86"/>
  <c r="K32" i="86"/>
  <c r="H32" i="86"/>
  <c r="AJ31" i="86"/>
  <c r="Z31" i="86"/>
  <c r="W31" i="86"/>
  <c r="T31" i="86"/>
  <c r="Q31" i="86"/>
  <c r="N31" i="86"/>
  <c r="K31" i="86"/>
  <c r="H31" i="86"/>
  <c r="AJ25" i="86"/>
  <c r="Z25" i="86"/>
  <c r="W25" i="86"/>
  <c r="T25" i="86"/>
  <c r="Q25" i="86"/>
  <c r="N25" i="86"/>
  <c r="K25" i="86"/>
  <c r="H25" i="86"/>
  <c r="AJ24" i="86"/>
  <c r="Z24" i="86"/>
  <c r="W24" i="86"/>
  <c r="T24" i="86"/>
  <c r="Q24" i="86"/>
  <c r="N24" i="86"/>
  <c r="K24" i="86"/>
  <c r="H24" i="86"/>
  <c r="AJ23" i="86"/>
  <c r="Z23" i="86"/>
  <c r="W23" i="86"/>
  <c r="T23" i="86"/>
  <c r="Q23" i="86"/>
  <c r="N23" i="86"/>
  <c r="K23" i="86"/>
  <c r="H23" i="86"/>
  <c r="AJ22" i="86"/>
  <c r="Z22" i="86"/>
  <c r="W22" i="86"/>
  <c r="T22" i="86"/>
  <c r="Q22" i="86"/>
  <c r="N22" i="86"/>
  <c r="K22" i="86"/>
  <c r="H22" i="86"/>
  <c r="AJ16" i="86"/>
  <c r="Z16" i="86"/>
  <c r="W16" i="86"/>
  <c r="T16" i="86"/>
  <c r="Q16" i="86"/>
  <c r="N16" i="86"/>
  <c r="K16" i="86"/>
  <c r="H16" i="86"/>
  <c r="AJ15" i="86"/>
  <c r="Z15" i="86"/>
  <c r="W15" i="86"/>
  <c r="T15" i="86"/>
  <c r="Q15" i="86"/>
  <c r="N15" i="86"/>
  <c r="K15" i="86"/>
  <c r="H15" i="86"/>
  <c r="AJ14" i="86"/>
  <c r="Z14" i="86"/>
  <c r="W14" i="86"/>
  <c r="T14" i="86"/>
  <c r="Q14" i="86"/>
  <c r="N14" i="86"/>
  <c r="K14" i="86"/>
  <c r="H14" i="86"/>
  <c r="AJ13" i="86"/>
  <c r="Z13" i="86"/>
  <c r="W13" i="86"/>
  <c r="T13" i="86"/>
  <c r="Q13" i="86"/>
  <c r="N13" i="86"/>
  <c r="K13" i="86"/>
  <c r="H13" i="86"/>
  <c r="K38" i="87"/>
  <c r="J38" i="87"/>
  <c r="I38" i="87"/>
  <c r="G38" i="87"/>
  <c r="K38" i="126" s="1"/>
  <c r="I38" i="126"/>
  <c r="K37" i="87"/>
  <c r="J37" i="87"/>
  <c r="I37" i="87"/>
  <c r="G37" i="87"/>
  <c r="K37" i="126" s="1"/>
  <c r="I37" i="126"/>
  <c r="K36" i="87"/>
  <c r="J36" i="87"/>
  <c r="I36" i="87"/>
  <c r="G36" i="87"/>
  <c r="K30" i="87"/>
  <c r="J30" i="87"/>
  <c r="I30" i="87"/>
  <c r="G30" i="87"/>
  <c r="K30" i="126" s="1"/>
  <c r="J30" i="126"/>
  <c r="I30" i="126"/>
  <c r="K29" i="87"/>
  <c r="J29" i="87"/>
  <c r="I29" i="87"/>
  <c r="G29" i="87"/>
  <c r="K29" i="126" s="1"/>
  <c r="J29" i="126"/>
  <c r="K28" i="87"/>
  <c r="J28" i="87"/>
  <c r="I28" i="87"/>
  <c r="G28" i="87"/>
  <c r="K28" i="126" s="1"/>
  <c r="J28" i="126"/>
  <c r="I28" i="126"/>
  <c r="K27" i="87"/>
  <c r="J27" i="87"/>
  <c r="I27" i="87"/>
  <c r="G27" i="87"/>
  <c r="K21" i="87"/>
  <c r="J21" i="87"/>
  <c r="I21" i="87"/>
  <c r="G21" i="87"/>
  <c r="K21" i="126" s="1"/>
  <c r="J21" i="126"/>
  <c r="I21" i="126"/>
  <c r="K20" i="87"/>
  <c r="J20" i="87"/>
  <c r="I20" i="87"/>
  <c r="G20" i="87"/>
  <c r="K20" i="126" s="1"/>
  <c r="J20" i="126"/>
  <c r="I20" i="126"/>
  <c r="K19" i="87"/>
  <c r="J19" i="87"/>
  <c r="I19" i="87"/>
  <c r="G19" i="87"/>
  <c r="K19" i="126" s="1"/>
  <c r="J19" i="126"/>
  <c r="I19" i="126"/>
  <c r="K18" i="87"/>
  <c r="J18" i="87"/>
  <c r="I18" i="87"/>
  <c r="G18" i="87"/>
  <c r="K15" i="87"/>
  <c r="J15" i="87"/>
  <c r="I15" i="87"/>
  <c r="G15" i="87"/>
  <c r="K12" i="87"/>
  <c r="J12" i="87"/>
  <c r="I12" i="87"/>
  <c r="G12" i="87"/>
  <c r="K12" i="126" s="1"/>
  <c r="J12" i="126"/>
  <c r="I12" i="126"/>
  <c r="K11" i="87"/>
  <c r="J11" i="87"/>
  <c r="I11" i="87"/>
  <c r="G11" i="87"/>
  <c r="K11" i="126" s="1"/>
  <c r="J11" i="126"/>
  <c r="I11" i="126"/>
  <c r="K10" i="87"/>
  <c r="J10" i="87"/>
  <c r="I10" i="87"/>
  <c r="G10" i="87"/>
  <c r="K10" i="126" s="1"/>
  <c r="J10" i="126"/>
  <c r="I10" i="126"/>
  <c r="K9" i="87"/>
  <c r="J9" i="87"/>
  <c r="I9" i="87"/>
  <c r="G9" i="87"/>
  <c r="N39" i="127"/>
  <c r="L39" i="127"/>
  <c r="K39" i="127"/>
  <c r="J39" i="127"/>
  <c r="I39" i="127"/>
  <c r="G39" i="127"/>
  <c r="F39" i="127"/>
  <c r="E39" i="127"/>
  <c r="N38" i="127"/>
  <c r="L38" i="127"/>
  <c r="K38" i="127"/>
  <c r="J38" i="127"/>
  <c r="I38" i="127"/>
  <c r="G38" i="127"/>
  <c r="F38" i="127"/>
  <c r="E38" i="127"/>
  <c r="N37" i="127"/>
  <c r="L37" i="127"/>
  <c r="K37" i="127"/>
  <c r="J37" i="127"/>
  <c r="I37" i="127"/>
  <c r="G37" i="127"/>
  <c r="F37" i="127"/>
  <c r="E37" i="127"/>
  <c r="N36" i="127"/>
  <c r="L36" i="127"/>
  <c r="K36" i="127"/>
  <c r="J36" i="127"/>
  <c r="I36" i="127"/>
  <c r="G36" i="127"/>
  <c r="F36" i="127"/>
  <c r="E36" i="127"/>
  <c r="N30" i="127"/>
  <c r="L30" i="127"/>
  <c r="K30" i="127"/>
  <c r="J30" i="127"/>
  <c r="I30" i="127"/>
  <c r="G30" i="127"/>
  <c r="F30" i="127"/>
  <c r="E30" i="127"/>
  <c r="N29" i="127"/>
  <c r="L29" i="127"/>
  <c r="K29" i="127"/>
  <c r="J29" i="127"/>
  <c r="I29" i="127"/>
  <c r="G29" i="127"/>
  <c r="F29" i="127"/>
  <c r="E29" i="127"/>
  <c r="N28" i="127"/>
  <c r="L28" i="127"/>
  <c r="K28" i="127"/>
  <c r="J28" i="127"/>
  <c r="I28" i="127"/>
  <c r="G28" i="127"/>
  <c r="F28" i="127"/>
  <c r="E28" i="127"/>
  <c r="N27" i="127"/>
  <c r="L27" i="127"/>
  <c r="K27" i="127"/>
  <c r="J27" i="127"/>
  <c r="I27" i="127"/>
  <c r="G27" i="127"/>
  <c r="F27" i="127"/>
  <c r="E27" i="127"/>
  <c r="N21" i="127"/>
  <c r="L21" i="127"/>
  <c r="K21" i="127"/>
  <c r="J21" i="127"/>
  <c r="I21" i="127"/>
  <c r="G21" i="127"/>
  <c r="F21" i="127"/>
  <c r="E21" i="127"/>
  <c r="N20" i="127"/>
  <c r="L20" i="127"/>
  <c r="K20" i="127"/>
  <c r="J20" i="127"/>
  <c r="I20" i="127"/>
  <c r="G20" i="127"/>
  <c r="F20" i="127"/>
  <c r="E20" i="127"/>
  <c r="N19" i="127"/>
  <c r="L19" i="127"/>
  <c r="K19" i="127"/>
  <c r="J19" i="127"/>
  <c r="I19" i="127"/>
  <c r="G19" i="127"/>
  <c r="F19" i="127"/>
  <c r="E19" i="127"/>
  <c r="N18" i="127"/>
  <c r="L18" i="127"/>
  <c r="K18" i="127"/>
  <c r="J18" i="127"/>
  <c r="I18" i="127"/>
  <c r="G18" i="127"/>
  <c r="F18" i="127"/>
  <c r="E18" i="127"/>
  <c r="N15" i="127"/>
  <c r="L15" i="127"/>
  <c r="K15" i="127"/>
  <c r="J15" i="127"/>
  <c r="I15" i="127"/>
  <c r="G15" i="127"/>
  <c r="F15" i="127"/>
  <c r="E15" i="127"/>
  <c r="N12" i="127"/>
  <c r="L12" i="127"/>
  <c r="K12" i="127"/>
  <c r="J12" i="127"/>
  <c r="I12" i="127"/>
  <c r="G12" i="127"/>
  <c r="F12" i="127"/>
  <c r="E12" i="127"/>
  <c r="N11" i="127"/>
  <c r="L11" i="127"/>
  <c r="K11" i="127"/>
  <c r="J11" i="127"/>
  <c r="I11" i="127"/>
  <c r="G11" i="127"/>
  <c r="F11" i="127"/>
  <c r="E11" i="127"/>
  <c r="N10" i="127"/>
  <c r="L10" i="127"/>
  <c r="K10" i="127"/>
  <c r="J10" i="127"/>
  <c r="I10" i="127"/>
  <c r="G10" i="127"/>
  <c r="F10" i="127"/>
  <c r="E10" i="127"/>
  <c r="N9" i="127"/>
  <c r="L9" i="127"/>
  <c r="K9" i="127"/>
  <c r="J9" i="127"/>
  <c r="I9" i="127"/>
  <c r="G9" i="127"/>
  <c r="F9" i="127"/>
  <c r="E9" i="127"/>
  <c r="O39" i="126"/>
  <c r="N39" i="126"/>
  <c r="M39" i="126"/>
  <c r="L39" i="126"/>
  <c r="J39" i="126"/>
  <c r="G39" i="126"/>
  <c r="F39" i="126"/>
  <c r="E39" i="126"/>
  <c r="O38" i="126"/>
  <c r="N38" i="126"/>
  <c r="M38" i="126"/>
  <c r="L38" i="126"/>
  <c r="J38" i="126"/>
  <c r="G38" i="126"/>
  <c r="F38" i="126"/>
  <c r="E38" i="126"/>
  <c r="O37" i="126"/>
  <c r="N37" i="126"/>
  <c r="M37" i="126"/>
  <c r="L37" i="126"/>
  <c r="J37" i="126"/>
  <c r="G37" i="126"/>
  <c r="F37" i="126"/>
  <c r="E37" i="126"/>
  <c r="O36" i="126"/>
  <c r="N36" i="126"/>
  <c r="M36" i="126"/>
  <c r="L36" i="126"/>
  <c r="J36" i="126"/>
  <c r="G36" i="126"/>
  <c r="F36" i="126"/>
  <c r="E36" i="126"/>
  <c r="O33" i="126"/>
  <c r="N33" i="126"/>
  <c r="M33" i="126"/>
  <c r="L33" i="126"/>
  <c r="G33" i="126"/>
  <c r="F33" i="126"/>
  <c r="E33" i="126"/>
  <c r="O30" i="126"/>
  <c r="N30" i="126"/>
  <c r="M30" i="126"/>
  <c r="L30" i="126"/>
  <c r="G30" i="126"/>
  <c r="F30" i="126"/>
  <c r="E30" i="126"/>
  <c r="O29" i="126"/>
  <c r="N29" i="126"/>
  <c r="M29" i="126"/>
  <c r="L29" i="126"/>
  <c r="I29" i="126"/>
  <c r="G29" i="126"/>
  <c r="F29" i="126"/>
  <c r="E29" i="126"/>
  <c r="O28" i="126"/>
  <c r="N28" i="126"/>
  <c r="M28" i="126"/>
  <c r="L28" i="126"/>
  <c r="G28" i="126"/>
  <c r="F28" i="126"/>
  <c r="E28" i="126"/>
  <c r="O27" i="126"/>
  <c r="N27" i="126"/>
  <c r="M27" i="126"/>
  <c r="L27" i="126"/>
  <c r="G27" i="126"/>
  <c r="F27" i="126"/>
  <c r="E27" i="126"/>
  <c r="O21" i="126"/>
  <c r="N21" i="126"/>
  <c r="M21" i="126"/>
  <c r="L21" i="126"/>
  <c r="G21" i="126"/>
  <c r="F21" i="126"/>
  <c r="E21" i="126"/>
  <c r="O20" i="126"/>
  <c r="N20" i="126"/>
  <c r="M20" i="126"/>
  <c r="L20" i="126"/>
  <c r="G20" i="126"/>
  <c r="F20" i="126"/>
  <c r="E20" i="126"/>
  <c r="O19" i="126"/>
  <c r="N19" i="126"/>
  <c r="M19" i="126"/>
  <c r="L19" i="126"/>
  <c r="G19" i="126"/>
  <c r="F19" i="126"/>
  <c r="E19" i="126"/>
  <c r="O18" i="126"/>
  <c r="N18" i="126"/>
  <c r="M18" i="126"/>
  <c r="L18" i="126"/>
  <c r="G18" i="126"/>
  <c r="F18" i="126"/>
  <c r="E18" i="126"/>
  <c r="O15" i="126"/>
  <c r="N15" i="126"/>
  <c r="M15" i="126"/>
  <c r="L15" i="126"/>
  <c r="G15" i="126"/>
  <c r="F15" i="126"/>
  <c r="E15" i="126"/>
  <c r="O12" i="126"/>
  <c r="N12" i="126"/>
  <c r="M12" i="126"/>
  <c r="L12" i="126"/>
  <c r="G12" i="126"/>
  <c r="F12" i="126"/>
  <c r="E12" i="126"/>
  <c r="O11" i="126"/>
  <c r="N11" i="126"/>
  <c r="M11" i="126"/>
  <c r="L11" i="126"/>
  <c r="G11" i="126"/>
  <c r="F11" i="126"/>
  <c r="E11" i="126"/>
  <c r="O10" i="126"/>
  <c r="N10" i="126"/>
  <c r="M10" i="126"/>
  <c r="L10" i="126"/>
  <c r="G10" i="126"/>
  <c r="F10" i="126"/>
  <c r="E10" i="126"/>
  <c r="O9" i="126"/>
  <c r="N9" i="126"/>
  <c r="M9" i="126"/>
  <c r="L9" i="126"/>
  <c r="G9" i="126"/>
  <c r="F9" i="126"/>
  <c r="E9" i="126"/>
  <c r="E40" i="86" l="1"/>
  <c r="K15" i="126"/>
  <c r="I15" i="126"/>
  <c r="J15" i="126"/>
  <c r="D11" i="87"/>
  <c r="D19" i="87"/>
  <c r="D20" i="87"/>
  <c r="Q28" i="127"/>
  <c r="H28" i="126"/>
  <c r="Q38" i="127"/>
  <c r="H9" i="126"/>
  <c r="H12" i="126"/>
  <c r="H15" i="126"/>
  <c r="D18" i="87"/>
  <c r="Q18" i="127"/>
  <c r="D21" i="87"/>
  <c r="D9" i="87"/>
  <c r="Q15" i="127"/>
  <c r="H36" i="127"/>
  <c r="H10" i="127"/>
  <c r="H19" i="127"/>
  <c r="D36" i="87"/>
  <c r="H39" i="126"/>
  <c r="H39" i="127"/>
  <c r="H20" i="127"/>
  <c r="H11" i="127"/>
  <c r="H37" i="126"/>
  <c r="H29" i="127"/>
  <c r="H28" i="127"/>
  <c r="H27" i="127"/>
  <c r="H21" i="127"/>
  <c r="H37" i="127"/>
  <c r="H33" i="126"/>
  <c r="H27" i="126"/>
  <c r="H21" i="126"/>
  <c r="H18" i="127"/>
  <c r="H10" i="126"/>
  <c r="H38" i="126"/>
  <c r="H38" i="127"/>
  <c r="Q9" i="127"/>
  <c r="E22" i="86"/>
  <c r="Q39" i="127"/>
  <c r="E31" i="86"/>
  <c r="Q20" i="127"/>
  <c r="Q30" i="127"/>
  <c r="E23" i="86"/>
  <c r="Q21" i="127"/>
  <c r="Q36" i="127"/>
  <c r="E14" i="86"/>
  <c r="E33" i="86"/>
  <c r="E42" i="86"/>
  <c r="E24" i="86"/>
  <c r="E32" i="86"/>
  <c r="E15" i="86"/>
  <c r="E25" i="86"/>
  <c r="E34" i="86"/>
  <c r="E41" i="86"/>
  <c r="E13" i="86"/>
  <c r="E16" i="86"/>
  <c r="D37" i="87"/>
  <c r="D12" i="87"/>
  <c r="D28" i="87"/>
  <c r="D38" i="87"/>
  <c r="D30" i="87"/>
  <c r="D15" i="87"/>
  <c r="Q19" i="126"/>
  <c r="Q21" i="126"/>
  <c r="D27" i="87"/>
  <c r="D10" i="87"/>
  <c r="D29" i="87"/>
  <c r="Q38" i="126"/>
  <c r="H30" i="127"/>
  <c r="H15" i="127"/>
  <c r="Q27" i="127"/>
  <c r="H9" i="127"/>
  <c r="Q11" i="127"/>
  <c r="Q10" i="127"/>
  <c r="H12" i="127"/>
  <c r="Q19" i="127"/>
  <c r="Q12" i="127"/>
  <c r="Q29" i="127"/>
  <c r="Q37" i="127"/>
  <c r="Q20" i="126"/>
  <c r="H30" i="126"/>
  <c r="Q28" i="126"/>
  <c r="Q10" i="126"/>
  <c r="Q30" i="126"/>
  <c r="Q12" i="126"/>
  <c r="H19" i="126"/>
  <c r="Q37" i="126"/>
  <c r="H29" i="126"/>
  <c r="H11" i="126"/>
  <c r="Q29" i="126"/>
  <c r="Q11" i="126"/>
  <c r="H36" i="126"/>
  <c r="H18" i="126"/>
  <c r="H20" i="126"/>
  <c r="D39" i="127" l="1"/>
  <c r="D18" i="127"/>
  <c r="D28" i="126"/>
  <c r="Q15" i="126"/>
  <c r="D28" i="127"/>
  <c r="D38" i="127"/>
  <c r="D15" i="126"/>
  <c r="D12" i="126"/>
  <c r="D30" i="127"/>
  <c r="D15" i="127"/>
  <c r="D27" i="127"/>
  <c r="D20" i="127"/>
  <c r="D30" i="126"/>
  <c r="D19" i="126"/>
  <c r="D10" i="127"/>
  <c r="D10" i="126"/>
  <c r="D21" i="126"/>
  <c r="D29" i="127"/>
  <c r="D11" i="127"/>
  <c r="D37" i="126"/>
  <c r="D12" i="127"/>
  <c r="D37" i="127"/>
  <c r="D21" i="127"/>
  <c r="D38" i="126"/>
  <c r="D9" i="127"/>
  <c r="D36" i="127"/>
  <c r="D29" i="126"/>
  <c r="D20" i="126"/>
  <c r="D19" i="127"/>
  <c r="D11" i="126"/>
  <c r="D39" i="40" l="1"/>
  <c r="D38" i="40"/>
  <c r="D37" i="40"/>
  <c r="D36" i="40"/>
  <c r="D30" i="40"/>
  <c r="D29" i="40"/>
  <c r="D28" i="40"/>
  <c r="D27" i="40"/>
  <c r="D24" i="40"/>
  <c r="D21" i="40"/>
  <c r="D20" i="40"/>
  <c r="D19" i="40"/>
  <c r="D18" i="40"/>
  <c r="D15" i="40"/>
  <c r="D12" i="40"/>
  <c r="D11" i="40"/>
  <c r="D10" i="40"/>
  <c r="D9" i="40"/>
  <c r="J36" i="65" l="1"/>
  <c r="K36" i="65" s="1"/>
  <c r="O68" i="128" l="1"/>
  <c r="B24" i="128"/>
  <c r="B23" i="128"/>
  <c r="B22" i="128"/>
  <c r="B21" i="128"/>
  <c r="B20" i="128"/>
  <c r="B19" i="128"/>
  <c r="B18" i="128"/>
  <c r="B17" i="128"/>
  <c r="B16" i="128"/>
  <c r="B15" i="128"/>
  <c r="B14" i="128"/>
  <c r="B13" i="128"/>
  <c r="B12" i="128"/>
  <c r="B11" i="128"/>
  <c r="B10" i="128"/>
  <c r="B9" i="128"/>
  <c r="A9" i="128"/>
  <c r="A10" i="128" s="1"/>
  <c r="A11" i="128" s="1"/>
  <c r="A12" i="128" s="1"/>
  <c r="A13" i="128" s="1"/>
  <c r="A14" i="128" s="1"/>
  <c r="A15" i="128" s="1"/>
  <c r="A16" i="128" s="1"/>
  <c r="A17" i="128" s="1"/>
  <c r="A18" i="128" s="1"/>
  <c r="A19" i="128" s="1"/>
  <c r="A20" i="128" s="1"/>
  <c r="A21" i="128" s="1"/>
  <c r="A22" i="128" s="1"/>
  <c r="A23" i="128" s="1"/>
  <c r="A24" i="128" s="1"/>
  <c r="A25" i="128" s="1"/>
  <c r="A26" i="128" s="1"/>
  <c r="A27" i="128" s="1"/>
  <c r="A28" i="128" s="1"/>
  <c r="D43" i="40"/>
  <c r="D42" i="40"/>
  <c r="D35" i="40"/>
  <c r="D34" i="40"/>
  <c r="D33" i="40"/>
  <c r="D26" i="40"/>
  <c r="D25" i="40"/>
  <c r="D31" i="40" s="1"/>
  <c r="D17" i="40"/>
  <c r="D16" i="40"/>
  <c r="D22" i="40" s="1"/>
  <c r="D8" i="40"/>
  <c r="D7" i="40"/>
  <c r="D6" i="40"/>
  <c r="K43" i="87"/>
  <c r="K42" i="87"/>
  <c r="K44" i="87" s="1"/>
  <c r="K39" i="87"/>
  <c r="K35" i="87"/>
  <c r="K34" i="87"/>
  <c r="K33" i="87"/>
  <c r="K40" i="87" s="1"/>
  <c r="K26" i="87"/>
  <c r="K25" i="87"/>
  <c r="K24" i="87"/>
  <c r="K31" i="87" s="1"/>
  <c r="K17" i="87"/>
  <c r="K16" i="87"/>
  <c r="K22" i="87" s="1"/>
  <c r="K8" i="87"/>
  <c r="K7" i="87"/>
  <c r="K6" i="87"/>
  <c r="I43" i="87"/>
  <c r="I42" i="87"/>
  <c r="I44" i="87" s="1"/>
  <c r="I39" i="87"/>
  <c r="I35" i="87"/>
  <c r="I34" i="87"/>
  <c r="I33" i="87"/>
  <c r="I40" i="87" s="1"/>
  <c r="I26" i="87"/>
  <c r="I25" i="87"/>
  <c r="I24" i="87"/>
  <c r="I31" i="87" s="1"/>
  <c r="I17" i="87"/>
  <c r="I16" i="87"/>
  <c r="I22" i="87" s="1"/>
  <c r="I8" i="87"/>
  <c r="I7" i="87"/>
  <c r="I6" i="87"/>
  <c r="G42" i="126"/>
  <c r="G44" i="126" s="1"/>
  <c r="F42" i="126"/>
  <c r="F44" i="126" s="1"/>
  <c r="E42" i="126"/>
  <c r="E44" i="126" s="1"/>
  <c r="G35" i="126"/>
  <c r="F35" i="126"/>
  <c r="E35" i="126"/>
  <c r="G34" i="126"/>
  <c r="G40" i="126" s="1"/>
  <c r="F34" i="126"/>
  <c r="E34" i="126"/>
  <c r="E40" i="126" s="1"/>
  <c r="G26" i="126"/>
  <c r="F26" i="126"/>
  <c r="E26" i="126"/>
  <c r="G25" i="126"/>
  <c r="F25" i="126"/>
  <c r="E25" i="126"/>
  <c r="G24" i="126"/>
  <c r="G31" i="126" s="1"/>
  <c r="F24" i="126"/>
  <c r="F31" i="126" s="1"/>
  <c r="E24" i="126"/>
  <c r="G17" i="126"/>
  <c r="F17" i="126"/>
  <c r="E17" i="126"/>
  <c r="G16" i="126"/>
  <c r="F16" i="126"/>
  <c r="E16" i="126"/>
  <c r="G8" i="126"/>
  <c r="F8" i="126"/>
  <c r="E8" i="126"/>
  <c r="G7" i="126"/>
  <c r="F7" i="126"/>
  <c r="E7" i="126"/>
  <c r="G6" i="126"/>
  <c r="F6" i="126"/>
  <c r="F40" i="126" l="1"/>
  <c r="A29" i="128"/>
  <c r="A44" i="128"/>
  <c r="A60" i="128" s="1"/>
  <c r="I13" i="87"/>
  <c r="I46" i="87" s="1"/>
  <c r="I47" i="87"/>
  <c r="K13" i="87"/>
  <c r="K46" i="87" s="1"/>
  <c r="K47" i="87"/>
  <c r="G13" i="126"/>
  <c r="G47" i="126"/>
  <c r="F13" i="126"/>
  <c r="F47" i="126"/>
  <c r="E31" i="126"/>
  <c r="D40" i="40"/>
  <c r="D13" i="40"/>
  <c r="D47" i="40"/>
  <c r="D44" i="40"/>
  <c r="E22" i="126"/>
  <c r="F22" i="126"/>
  <c r="G22" i="126"/>
  <c r="A30" i="128" l="1"/>
  <c r="A45" i="128"/>
  <c r="A61" i="128" s="1"/>
  <c r="D46" i="40"/>
  <c r="G46" i="126"/>
  <c r="F46" i="126"/>
  <c r="J32" i="8"/>
  <c r="K32" i="8" s="1"/>
  <c r="J32" i="44"/>
  <c r="K32" i="44" s="1"/>
  <c r="J32" i="80"/>
  <c r="K32" i="80" s="1"/>
  <c r="A31" i="128" l="1"/>
  <c r="A46" i="128"/>
  <c r="A62" i="128" s="1"/>
  <c r="J31" i="104"/>
  <c r="A32" i="128" l="1"/>
  <c r="A47" i="128"/>
  <c r="A63" i="128" s="1"/>
  <c r="J25" i="91"/>
  <c r="K25" i="91" s="1"/>
  <c r="A33" i="128" l="1"/>
  <c r="A48" i="128"/>
  <c r="A64" i="128" s="1"/>
  <c r="J26" i="80"/>
  <c r="K26" i="80" s="1"/>
  <c r="J25" i="119"/>
  <c r="K25" i="119" s="1"/>
  <c r="J25" i="88"/>
  <c r="K25" i="88" s="1"/>
  <c r="J25" i="112"/>
  <c r="K25" i="112" s="1"/>
  <c r="A34" i="128" l="1"/>
  <c r="A49" i="128"/>
  <c r="A65" i="128" s="1"/>
  <c r="J24" i="88"/>
  <c r="K24" i="88" s="1"/>
  <c r="A35" i="128" l="1"/>
  <c r="A50" i="128"/>
  <c r="A66" i="128" s="1"/>
  <c r="J23" i="22"/>
  <c r="J23" i="119"/>
  <c r="K23" i="119" s="1"/>
  <c r="J23" i="124"/>
  <c r="K23" i="124" s="1"/>
  <c r="J23" i="77"/>
  <c r="J23" i="50"/>
  <c r="J23" i="19"/>
  <c r="K23" i="19" s="1"/>
  <c r="J23" i="104"/>
  <c r="J23" i="61"/>
  <c r="K23" i="61" s="1"/>
  <c r="J23" i="38"/>
  <c r="K23" i="38" s="1"/>
  <c r="J23" i="94"/>
  <c r="O17" i="118"/>
  <c r="B17" i="118"/>
  <c r="O16" i="118"/>
  <c r="B16" i="118"/>
  <c r="O15" i="118"/>
  <c r="B15" i="118"/>
  <c r="O14" i="118"/>
  <c r="B14" i="118"/>
  <c r="O13" i="118"/>
  <c r="B13" i="118"/>
  <c r="O12" i="118"/>
  <c r="B12" i="118"/>
  <c r="O11" i="118"/>
  <c r="B11" i="118"/>
  <c r="O10" i="118"/>
  <c r="B10" i="118"/>
  <c r="O9" i="118"/>
  <c r="B9" i="118"/>
  <c r="O8" i="118"/>
  <c r="O19" i="118" s="1"/>
  <c r="B8" i="118"/>
  <c r="A8" i="118"/>
  <c r="A9" i="118" s="1"/>
  <c r="A10" i="118" s="1"/>
  <c r="A11" i="118" s="1"/>
  <c r="A12" i="118" s="1"/>
  <c r="A13" i="118" s="1"/>
  <c r="A14" i="118" s="1"/>
  <c r="A15" i="118" s="1"/>
  <c r="A16" i="118" s="1"/>
  <c r="A17" i="118" s="1"/>
  <c r="C4" i="118"/>
  <c r="C3" i="118"/>
  <c r="L20" i="103"/>
  <c r="B18" i="103"/>
  <c r="B17" i="103"/>
  <c r="B16" i="103"/>
  <c r="B15" i="103"/>
  <c r="B14" i="103"/>
  <c r="B13" i="103"/>
  <c r="B12" i="103"/>
  <c r="B11" i="103"/>
  <c r="B10" i="103"/>
  <c r="B9" i="103"/>
  <c r="A9" i="103"/>
  <c r="A10" i="103" s="1"/>
  <c r="A11" i="103" s="1"/>
  <c r="A12" i="103" s="1"/>
  <c r="A13" i="103" s="1"/>
  <c r="A14" i="103" s="1"/>
  <c r="A15" i="103" s="1"/>
  <c r="A16" i="103" s="1"/>
  <c r="A17" i="103" s="1"/>
  <c r="A18" i="103" s="1"/>
  <c r="D4" i="103"/>
  <c r="D3" i="103"/>
  <c r="L19" i="102"/>
  <c r="B17" i="102"/>
  <c r="B16" i="102"/>
  <c r="B15" i="102"/>
  <c r="B14" i="102"/>
  <c r="B13" i="102"/>
  <c r="B12" i="102"/>
  <c r="B11" i="102"/>
  <c r="B10" i="102"/>
  <c r="B9" i="102"/>
  <c r="B8" i="102"/>
  <c r="A8" i="102"/>
  <c r="A9" i="102" s="1"/>
  <c r="A10" i="102" s="1"/>
  <c r="A11" i="102" s="1"/>
  <c r="A12" i="102" s="1"/>
  <c r="A13" i="102" s="1"/>
  <c r="A14" i="102" s="1"/>
  <c r="A15" i="102" s="1"/>
  <c r="A16" i="102" s="1"/>
  <c r="A17" i="102" s="1"/>
  <c r="D4" i="102"/>
  <c r="D3" i="102"/>
  <c r="L17" i="101"/>
  <c r="B17" i="101"/>
  <c r="L16" i="101"/>
  <c r="B16" i="101"/>
  <c r="L15" i="101"/>
  <c r="B15" i="101"/>
  <c r="L14" i="101"/>
  <c r="B14" i="101"/>
  <c r="L13" i="101"/>
  <c r="B13" i="101"/>
  <c r="L12" i="101"/>
  <c r="B12" i="101"/>
  <c r="L11" i="101"/>
  <c r="B11" i="101"/>
  <c r="L10" i="101"/>
  <c r="B10" i="101"/>
  <c r="L9" i="101"/>
  <c r="B9" i="101"/>
  <c r="L8" i="101"/>
  <c r="L19" i="101" s="1"/>
  <c r="B8" i="101"/>
  <c r="A8" i="101"/>
  <c r="A9" i="101" s="1"/>
  <c r="A10" i="101" s="1"/>
  <c r="A11" i="101" s="1"/>
  <c r="A12" i="101" s="1"/>
  <c r="A13" i="101" s="1"/>
  <c r="A14" i="101" s="1"/>
  <c r="A15" i="101" s="1"/>
  <c r="A16" i="101" s="1"/>
  <c r="A17" i="101" s="1"/>
  <c r="E4" i="101"/>
  <c r="E3" i="101"/>
  <c r="G18" i="98"/>
  <c r="G19" i="98" s="1"/>
  <c r="J16" i="98"/>
  <c r="K16" i="98" s="1"/>
  <c r="J15" i="98"/>
  <c r="K15" i="98" s="1"/>
  <c r="J14" i="98"/>
  <c r="K14" i="98" s="1"/>
  <c r="J13" i="98"/>
  <c r="K13" i="98" s="1"/>
  <c r="J12" i="98"/>
  <c r="K12" i="98" s="1"/>
  <c r="J11" i="98"/>
  <c r="K11" i="98" s="1"/>
  <c r="J10" i="98"/>
  <c r="K10" i="98" s="1"/>
  <c r="J9" i="98"/>
  <c r="K9" i="98" s="1"/>
  <c r="J8" i="98"/>
  <c r="K8" i="98" s="1"/>
  <c r="A8" i="98"/>
  <c r="A9" i="98" s="1"/>
  <c r="A10" i="98" s="1"/>
  <c r="A11" i="98" s="1"/>
  <c r="A12" i="98" s="1"/>
  <c r="A13" i="98" s="1"/>
  <c r="A14" i="98" s="1"/>
  <c r="A15" i="98" s="1"/>
  <c r="A16" i="98" s="1"/>
  <c r="J7" i="98"/>
  <c r="J36" i="48"/>
  <c r="K36" i="48" s="1"/>
  <c r="J35" i="48"/>
  <c r="K35" i="48" s="1"/>
  <c r="J34" i="48"/>
  <c r="K34" i="48" s="1"/>
  <c r="J33" i="48"/>
  <c r="K33" i="48" s="1"/>
  <c r="J32" i="48"/>
  <c r="K32" i="48" s="1"/>
  <c r="J31" i="48"/>
  <c r="K31" i="48" s="1"/>
  <c r="J30" i="48"/>
  <c r="K30" i="48" s="1"/>
  <c r="J29" i="48"/>
  <c r="K29" i="48" s="1"/>
  <c r="J28" i="48"/>
  <c r="J27" i="48"/>
  <c r="K27" i="48" s="1"/>
  <c r="J26" i="48"/>
  <c r="K26" i="48" s="1"/>
  <c r="J25" i="48"/>
  <c r="K25" i="48" s="1"/>
  <c r="J24" i="48"/>
  <c r="K24" i="48" s="1"/>
  <c r="J23" i="48"/>
  <c r="J22" i="48"/>
  <c r="K22" i="48" s="1"/>
  <c r="J21" i="48"/>
  <c r="K21" i="48" s="1"/>
  <c r="J20" i="48"/>
  <c r="K20" i="48" s="1"/>
  <c r="J19" i="48"/>
  <c r="K19" i="48" s="1"/>
  <c r="J18" i="48"/>
  <c r="K18" i="48" s="1"/>
  <c r="J17" i="48"/>
  <c r="K17" i="48" s="1"/>
  <c r="J16" i="48"/>
  <c r="K16" i="48" s="1"/>
  <c r="J15" i="48"/>
  <c r="K15" i="48" s="1"/>
  <c r="J14" i="48"/>
  <c r="K14" i="48" s="1"/>
  <c r="J13" i="48"/>
  <c r="K13" i="48" s="1"/>
  <c r="J12" i="48"/>
  <c r="K12" i="48" s="1"/>
  <c r="J11" i="48"/>
  <c r="K11" i="48" s="1"/>
  <c r="J10" i="48"/>
  <c r="K10" i="48" s="1"/>
  <c r="J9" i="48"/>
  <c r="K9" i="48" s="1"/>
  <c r="K8" i="48"/>
  <c r="F8" i="48"/>
  <c r="D8" i="48"/>
  <c r="A8" i="48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J7" i="48"/>
  <c r="K7" i="48" s="1"/>
  <c r="L4" i="48"/>
  <c r="J35" i="92"/>
  <c r="K35" i="92" s="1"/>
  <c r="J27" i="92"/>
  <c r="K27" i="92" s="1"/>
  <c r="J26" i="92"/>
  <c r="K26" i="92" s="1"/>
  <c r="J25" i="92"/>
  <c r="K25" i="92" s="1"/>
  <c r="J24" i="92"/>
  <c r="K24" i="92" s="1"/>
  <c r="J10" i="92"/>
  <c r="K10" i="92" s="1"/>
  <c r="J8" i="92"/>
  <c r="K8" i="92" s="1"/>
  <c r="A8" i="92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J7" i="92"/>
  <c r="K7" i="92" s="1"/>
  <c r="J36" i="91"/>
  <c r="K36" i="91" s="1"/>
  <c r="J35" i="91"/>
  <c r="K35" i="91" s="1"/>
  <c r="J34" i="91"/>
  <c r="K34" i="91" s="1"/>
  <c r="J33" i="91"/>
  <c r="K33" i="91" s="1"/>
  <c r="J32" i="91"/>
  <c r="K32" i="91" s="1"/>
  <c r="J31" i="91"/>
  <c r="J30" i="91"/>
  <c r="K30" i="91" s="1"/>
  <c r="J29" i="91"/>
  <c r="K29" i="91" s="1"/>
  <c r="J28" i="91"/>
  <c r="K28" i="91" s="1"/>
  <c r="J27" i="91"/>
  <c r="J26" i="91"/>
  <c r="K26" i="91" s="1"/>
  <c r="J24" i="91"/>
  <c r="K24" i="91" s="1"/>
  <c r="J23" i="91"/>
  <c r="K23" i="91" s="1"/>
  <c r="J22" i="91"/>
  <c r="K22" i="91" s="1"/>
  <c r="J20" i="91"/>
  <c r="K20" i="91" s="1"/>
  <c r="J19" i="91"/>
  <c r="K19" i="91" s="1"/>
  <c r="J18" i="91"/>
  <c r="K18" i="91" s="1"/>
  <c r="J17" i="91"/>
  <c r="K17" i="91" s="1"/>
  <c r="J16" i="91"/>
  <c r="K16" i="91" s="1"/>
  <c r="J15" i="91"/>
  <c r="K15" i="91" s="1"/>
  <c r="J14" i="91"/>
  <c r="K14" i="91" s="1"/>
  <c r="J13" i="91"/>
  <c r="K13" i="91" s="1"/>
  <c r="J12" i="91"/>
  <c r="K12" i="91" s="1"/>
  <c r="J11" i="91"/>
  <c r="K11" i="91" s="1"/>
  <c r="J10" i="91"/>
  <c r="K10" i="91" s="1"/>
  <c r="J9" i="91"/>
  <c r="K9" i="91" s="1"/>
  <c r="J8" i="91"/>
  <c r="K8" i="91" s="1"/>
  <c r="A8" i="91"/>
  <c r="A9" i="91" s="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J7" i="91"/>
  <c r="K7" i="91" s="1"/>
  <c r="N24" i="79"/>
  <c r="Q17" i="79"/>
  <c r="M17" i="79"/>
  <c r="B17" i="79"/>
  <c r="Q16" i="79"/>
  <c r="M16" i="79"/>
  <c r="B16" i="79"/>
  <c r="Q15" i="79"/>
  <c r="M15" i="79"/>
  <c r="B15" i="79"/>
  <c r="Q14" i="79"/>
  <c r="M14" i="79"/>
  <c r="B14" i="79"/>
  <c r="Q13" i="79"/>
  <c r="M13" i="79"/>
  <c r="B13" i="79"/>
  <c r="Q12" i="79"/>
  <c r="M12" i="79"/>
  <c r="B12" i="79"/>
  <c r="Q11" i="79"/>
  <c r="M11" i="79"/>
  <c r="B11" i="79"/>
  <c r="Q10" i="79"/>
  <c r="M10" i="79"/>
  <c r="B10" i="79"/>
  <c r="Q9" i="79"/>
  <c r="M9" i="79"/>
  <c r="B9" i="79"/>
  <c r="A9" i="79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Q8" i="79"/>
  <c r="M8" i="79"/>
  <c r="B8" i="79"/>
  <c r="M2" i="79"/>
  <c r="N13" i="72"/>
  <c r="M13" i="72"/>
  <c r="O13" i="72" s="1"/>
  <c r="B13" i="72"/>
  <c r="N12" i="72"/>
  <c r="M12" i="72"/>
  <c r="O12" i="72" s="1"/>
  <c r="B12" i="72"/>
  <c r="B11" i="72"/>
  <c r="A11" i="72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N10" i="72"/>
  <c r="M10" i="72"/>
  <c r="O10" i="72" s="1"/>
  <c r="B10" i="72"/>
  <c r="N9" i="72"/>
  <c r="M9" i="72"/>
  <c r="O9" i="72" s="1"/>
  <c r="B9" i="72"/>
  <c r="A9" i="72"/>
  <c r="N8" i="72"/>
  <c r="M8" i="72"/>
  <c r="B8" i="72"/>
  <c r="O12" i="68"/>
  <c r="B12" i="68"/>
  <c r="O11" i="68"/>
  <c r="B11" i="68"/>
  <c r="O10" i="68"/>
  <c r="B10" i="68"/>
  <c r="O9" i="68"/>
  <c r="B9" i="68"/>
  <c r="A9" i="68"/>
  <c r="A10" i="68" s="1"/>
  <c r="A11" i="68" s="1"/>
  <c r="A12" i="68" s="1"/>
  <c r="O8" i="68"/>
  <c r="O14" i="68" s="1"/>
  <c r="B8" i="68"/>
  <c r="C4" i="68"/>
  <c r="C3" i="68"/>
  <c r="B17" i="20"/>
  <c r="B16" i="20"/>
  <c r="B15" i="20"/>
  <c r="B14" i="20"/>
  <c r="B13" i="20"/>
  <c r="B12" i="20"/>
  <c r="B11" i="20"/>
  <c r="B10" i="20"/>
  <c r="B9" i="20"/>
  <c r="O8" i="20"/>
  <c r="N8" i="20"/>
  <c r="B8" i="20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O65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A9" i="9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J36" i="21"/>
  <c r="K36" i="21" s="1"/>
  <c r="J35" i="21"/>
  <c r="K35" i="21" s="1"/>
  <c r="J34" i="21"/>
  <c r="K34" i="21" s="1"/>
  <c r="J29" i="21"/>
  <c r="K29" i="21" s="1"/>
  <c r="J27" i="21"/>
  <c r="K27" i="21" s="1"/>
  <c r="J25" i="21"/>
  <c r="J21" i="21"/>
  <c r="K21" i="21" s="1"/>
  <c r="J20" i="21"/>
  <c r="K20" i="21" s="1"/>
  <c r="J19" i="21"/>
  <c r="K19" i="21" s="1"/>
  <c r="J18" i="21"/>
  <c r="K18" i="21" s="1"/>
  <c r="J17" i="21"/>
  <c r="K17" i="21" s="1"/>
  <c r="J16" i="21"/>
  <c r="K16" i="21" s="1"/>
  <c r="J15" i="21"/>
  <c r="K15" i="21" s="1"/>
  <c r="J14" i="21"/>
  <c r="K14" i="21" s="1"/>
  <c r="J13" i="21"/>
  <c r="K13" i="21" s="1"/>
  <c r="J12" i="21"/>
  <c r="K12" i="21" s="1"/>
  <c r="J11" i="21"/>
  <c r="K11" i="21" s="1"/>
  <c r="J10" i="21"/>
  <c r="K10" i="21" s="1"/>
  <c r="J9" i="21"/>
  <c r="K9" i="21" s="1"/>
  <c r="D8" i="21"/>
  <c r="D9" i="21" s="1"/>
  <c r="D10" i="21" s="1"/>
  <c r="D11" i="21" s="1"/>
  <c r="D12" i="21" s="1"/>
  <c r="D13" i="21" s="1"/>
  <c r="D14" i="21" s="1"/>
  <c r="D15" i="21" s="1"/>
  <c r="D16" i="21" s="1"/>
  <c r="D17" i="21" s="1"/>
  <c r="D18" i="21" s="1"/>
  <c r="D19" i="21" s="1"/>
  <c r="D20" i="21" s="1"/>
  <c r="D21" i="21" s="1"/>
  <c r="D22" i="21" s="1"/>
  <c r="D23" i="21" s="1"/>
  <c r="D24" i="21" s="1"/>
  <c r="D25" i="21" s="1"/>
  <c r="D26" i="21" s="1"/>
  <c r="D27" i="21" s="1"/>
  <c r="D28" i="21" s="1"/>
  <c r="D29" i="21" s="1"/>
  <c r="D30" i="21" s="1"/>
  <c r="D31" i="21" s="1"/>
  <c r="D32" i="21" s="1"/>
  <c r="D33" i="21" s="1"/>
  <c r="D34" i="21" s="1"/>
  <c r="D35" i="21" s="1"/>
  <c r="D36" i="21" s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J7" i="21"/>
  <c r="K7" i="21" s="1"/>
  <c r="M37" i="49"/>
  <c r="J37" i="49"/>
  <c r="N37" i="49" s="1"/>
  <c r="O37" i="49" s="1"/>
  <c r="M36" i="49"/>
  <c r="J36" i="49"/>
  <c r="M35" i="49"/>
  <c r="J35" i="49"/>
  <c r="M34" i="49"/>
  <c r="J34" i="49"/>
  <c r="M33" i="49"/>
  <c r="J33" i="49"/>
  <c r="M32" i="49"/>
  <c r="J32" i="49"/>
  <c r="M31" i="49"/>
  <c r="J31" i="49"/>
  <c r="M30" i="49"/>
  <c r="J30" i="49"/>
  <c r="N30" i="49" s="1"/>
  <c r="M29" i="49"/>
  <c r="J29" i="49"/>
  <c r="M28" i="49"/>
  <c r="J28" i="49"/>
  <c r="M27" i="49"/>
  <c r="J27" i="49"/>
  <c r="M26" i="49"/>
  <c r="J26" i="49"/>
  <c r="M25" i="49"/>
  <c r="J25" i="49"/>
  <c r="N25" i="49" s="1"/>
  <c r="M24" i="49"/>
  <c r="J24" i="49"/>
  <c r="M23" i="49"/>
  <c r="J23" i="49"/>
  <c r="N23" i="49" s="1"/>
  <c r="O23" i="49" s="1"/>
  <c r="M22" i="49"/>
  <c r="J22" i="49"/>
  <c r="N22" i="49" s="1"/>
  <c r="O22" i="49" s="1"/>
  <c r="M21" i="49"/>
  <c r="J21" i="49"/>
  <c r="N21" i="49" s="1"/>
  <c r="O21" i="49" s="1"/>
  <c r="M20" i="49"/>
  <c r="J20" i="49"/>
  <c r="N20" i="49" s="1"/>
  <c r="O20" i="49" s="1"/>
  <c r="F10" i="49"/>
  <c r="F11" i="49" s="1"/>
  <c r="F12" i="49" s="1"/>
  <c r="F13" i="49" s="1"/>
  <c r="F14" i="49" s="1"/>
  <c r="F15" i="49" s="1"/>
  <c r="F16" i="49" s="1"/>
  <c r="F17" i="49" s="1"/>
  <c r="F18" i="49" s="1"/>
  <c r="F19" i="49" s="1"/>
  <c r="F20" i="49" s="1"/>
  <c r="F21" i="49" s="1"/>
  <c r="F22" i="49" s="1"/>
  <c r="F23" i="49" s="1"/>
  <c r="F24" i="49" s="1"/>
  <c r="F25" i="49" s="1"/>
  <c r="F26" i="49" s="1"/>
  <c r="F27" i="49" s="1"/>
  <c r="F28" i="49" s="1"/>
  <c r="F29" i="49" s="1"/>
  <c r="F30" i="49" s="1"/>
  <c r="F31" i="49" s="1"/>
  <c r="F32" i="49" s="1"/>
  <c r="F33" i="49" s="1"/>
  <c r="F34" i="49" s="1"/>
  <c r="F35" i="49" s="1"/>
  <c r="F36" i="49" s="1"/>
  <c r="F37" i="49" s="1"/>
  <c r="M8" i="49"/>
  <c r="J8" i="49"/>
  <c r="D8" i="49"/>
  <c r="D9" i="49" s="1"/>
  <c r="D10" i="49" s="1"/>
  <c r="D11" i="49" s="1"/>
  <c r="D12" i="49" s="1"/>
  <c r="D13" i="49" s="1"/>
  <c r="D14" i="49" s="1"/>
  <c r="D15" i="49" s="1"/>
  <c r="D16" i="49" s="1"/>
  <c r="D17" i="49" s="1"/>
  <c r="D18" i="49" s="1"/>
  <c r="D19" i="49" s="1"/>
  <c r="D20" i="49" s="1"/>
  <c r="D21" i="49" s="1"/>
  <c r="D22" i="49" s="1"/>
  <c r="D23" i="49" s="1"/>
  <c r="D24" i="49" s="1"/>
  <c r="D25" i="49" s="1"/>
  <c r="D26" i="49" s="1"/>
  <c r="D27" i="49" s="1"/>
  <c r="D28" i="49" s="1"/>
  <c r="D29" i="49" s="1"/>
  <c r="D30" i="49" s="1"/>
  <c r="D31" i="49" s="1"/>
  <c r="D32" i="49" s="1"/>
  <c r="D33" i="49" s="1"/>
  <c r="D34" i="49" s="1"/>
  <c r="D35" i="49" s="1"/>
  <c r="D36" i="49" s="1"/>
  <c r="D37" i="49" s="1"/>
  <c r="A8" i="49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M7" i="49"/>
  <c r="J7" i="49"/>
  <c r="N7" i="49" s="1"/>
  <c r="O7" i="49" s="1"/>
  <c r="J36" i="67"/>
  <c r="J35" i="67"/>
  <c r="J34" i="67"/>
  <c r="J33" i="67"/>
  <c r="J32" i="67"/>
  <c r="J31" i="67"/>
  <c r="J30" i="67"/>
  <c r="K30" i="67" s="1"/>
  <c r="J29" i="67"/>
  <c r="K29" i="67" s="1"/>
  <c r="J28" i="67"/>
  <c r="K28" i="67" s="1"/>
  <c r="J27" i="67"/>
  <c r="K27" i="67" s="1"/>
  <c r="J26" i="67"/>
  <c r="J25" i="67"/>
  <c r="K25" i="67" s="1"/>
  <c r="J24" i="67"/>
  <c r="J23" i="67"/>
  <c r="K23" i="67" s="1"/>
  <c r="J22" i="67"/>
  <c r="K22" i="67" s="1"/>
  <c r="J21" i="67"/>
  <c r="K21" i="67" s="1"/>
  <c r="J20" i="67"/>
  <c r="K20" i="67" s="1"/>
  <c r="J19" i="67"/>
  <c r="K19" i="67" s="1"/>
  <c r="J18" i="67"/>
  <c r="K18" i="67" s="1"/>
  <c r="J17" i="67"/>
  <c r="K17" i="67" s="1"/>
  <c r="J16" i="67"/>
  <c r="K16" i="67" s="1"/>
  <c r="J15" i="67"/>
  <c r="K15" i="67" s="1"/>
  <c r="J14" i="67"/>
  <c r="K14" i="67" s="1"/>
  <c r="J13" i="67"/>
  <c r="K13" i="67" s="1"/>
  <c r="J12" i="67"/>
  <c r="K12" i="67" s="1"/>
  <c r="J11" i="67"/>
  <c r="K11" i="67" s="1"/>
  <c r="J10" i="67"/>
  <c r="K10" i="67" s="1"/>
  <c r="J9" i="67"/>
  <c r="K9" i="67" s="1"/>
  <c r="J8" i="67"/>
  <c r="K8" i="67" s="1"/>
  <c r="D8" i="67"/>
  <c r="D9" i="67" s="1"/>
  <c r="D10" i="67" s="1"/>
  <c r="D11" i="67" s="1"/>
  <c r="D12" i="67" s="1"/>
  <c r="D13" i="67" s="1"/>
  <c r="D14" i="67" s="1"/>
  <c r="D15" i="67" s="1"/>
  <c r="D16" i="67" s="1"/>
  <c r="D17" i="67" s="1"/>
  <c r="D18" i="67" s="1"/>
  <c r="D19" i="67" s="1"/>
  <c r="D20" i="67" s="1"/>
  <c r="D21" i="67" s="1"/>
  <c r="D22" i="67" s="1"/>
  <c r="D23" i="67" s="1"/>
  <c r="D24" i="67" s="1"/>
  <c r="D25" i="67" s="1"/>
  <c r="D26" i="67" s="1"/>
  <c r="D27" i="67" s="1"/>
  <c r="D28" i="67" s="1"/>
  <c r="D29" i="67" s="1"/>
  <c r="D30" i="67" s="1"/>
  <c r="D31" i="67" s="1"/>
  <c r="D32" i="67" s="1"/>
  <c r="D33" i="67" s="1"/>
  <c r="D34" i="67" s="1"/>
  <c r="D35" i="67" s="1"/>
  <c r="D36" i="67" s="1"/>
  <c r="A8" i="67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J7" i="67"/>
  <c r="K7" i="67" s="1"/>
  <c r="J36" i="66"/>
  <c r="K36" i="66" s="1"/>
  <c r="J35" i="66"/>
  <c r="K35" i="66" s="1"/>
  <c r="J34" i="66"/>
  <c r="K34" i="66" s="1"/>
  <c r="J33" i="66"/>
  <c r="K33" i="66" s="1"/>
  <c r="J32" i="66"/>
  <c r="K32" i="66" s="1"/>
  <c r="J31" i="66"/>
  <c r="K31" i="66" s="1"/>
  <c r="J30" i="66"/>
  <c r="J29" i="66"/>
  <c r="K29" i="66" s="1"/>
  <c r="J28" i="66"/>
  <c r="K28" i="66" s="1"/>
  <c r="J27" i="66"/>
  <c r="K27" i="66" s="1"/>
  <c r="J26" i="66"/>
  <c r="J25" i="66"/>
  <c r="K25" i="66" s="1"/>
  <c r="J24" i="66"/>
  <c r="K24" i="66" s="1"/>
  <c r="J23" i="66"/>
  <c r="K23" i="66" s="1"/>
  <c r="J22" i="66"/>
  <c r="K22" i="66" s="1"/>
  <c r="J21" i="66"/>
  <c r="K21" i="66" s="1"/>
  <c r="J20" i="66"/>
  <c r="K20" i="66" s="1"/>
  <c r="J19" i="66"/>
  <c r="K19" i="66" s="1"/>
  <c r="J18" i="66"/>
  <c r="K18" i="66" s="1"/>
  <c r="J17" i="66"/>
  <c r="K17" i="66" s="1"/>
  <c r="J16" i="66"/>
  <c r="K16" i="66" s="1"/>
  <c r="J15" i="66"/>
  <c r="K15" i="66" s="1"/>
  <c r="J14" i="66"/>
  <c r="K14" i="66" s="1"/>
  <c r="J13" i="66"/>
  <c r="K13" i="66" s="1"/>
  <c r="J12" i="66"/>
  <c r="K12" i="66" s="1"/>
  <c r="J11" i="66"/>
  <c r="K11" i="66" s="1"/>
  <c r="J10" i="66"/>
  <c r="K10" i="66" s="1"/>
  <c r="J9" i="66"/>
  <c r="K9" i="66" s="1"/>
  <c r="J8" i="66"/>
  <c r="K8" i="66" s="1"/>
  <c r="D8" i="66"/>
  <c r="D9" i="66" s="1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A8" i="66"/>
  <c r="A9" i="66" s="1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J7" i="66"/>
  <c r="K7" i="66" s="1"/>
  <c r="J36" i="8"/>
  <c r="K36" i="8" s="1"/>
  <c r="J35" i="8"/>
  <c r="K35" i="8" s="1"/>
  <c r="J34" i="8"/>
  <c r="K34" i="8" s="1"/>
  <c r="J31" i="8"/>
  <c r="J30" i="8"/>
  <c r="K30" i="8" s="1"/>
  <c r="J29" i="8"/>
  <c r="K29" i="8" s="1"/>
  <c r="J28" i="8"/>
  <c r="J26" i="8"/>
  <c r="K26" i="8" s="1"/>
  <c r="J25" i="8"/>
  <c r="J24" i="8"/>
  <c r="K24" i="8" s="1"/>
  <c r="J23" i="8"/>
  <c r="K23" i="8" s="1"/>
  <c r="J20" i="8"/>
  <c r="K20" i="8" s="1"/>
  <c r="J19" i="8"/>
  <c r="K19" i="8" s="1"/>
  <c r="J18" i="8"/>
  <c r="K18" i="8" s="1"/>
  <c r="J17" i="8"/>
  <c r="K17" i="8" s="1"/>
  <c r="J16" i="8"/>
  <c r="K16" i="8" s="1"/>
  <c r="J15" i="8"/>
  <c r="K15" i="8" s="1"/>
  <c r="J14" i="8"/>
  <c r="K14" i="8" s="1"/>
  <c r="J12" i="8"/>
  <c r="K12" i="8" s="1"/>
  <c r="J11" i="8"/>
  <c r="K11" i="8" s="1"/>
  <c r="J10" i="8"/>
  <c r="K10" i="8" s="1"/>
  <c r="J8" i="8"/>
  <c r="K8" i="8" s="1"/>
  <c r="E8" i="8"/>
  <c r="D8" i="8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J7" i="8"/>
  <c r="K7" i="8" s="1"/>
  <c r="J37" i="53"/>
  <c r="K37" i="53" s="1"/>
  <c r="J36" i="53"/>
  <c r="K36" i="53" s="1"/>
  <c r="J35" i="53"/>
  <c r="K35" i="53" s="1"/>
  <c r="J34" i="53"/>
  <c r="K34" i="53" s="1"/>
  <c r="J33" i="53"/>
  <c r="K33" i="53" s="1"/>
  <c r="J32" i="53"/>
  <c r="K32" i="53" s="1"/>
  <c r="J31" i="53"/>
  <c r="J30" i="53"/>
  <c r="K30" i="53" s="1"/>
  <c r="J29" i="53"/>
  <c r="K29" i="53" s="1"/>
  <c r="J28" i="53"/>
  <c r="J27" i="53"/>
  <c r="K27" i="53" s="1"/>
  <c r="J26" i="53"/>
  <c r="K26" i="53" s="1"/>
  <c r="J25" i="53"/>
  <c r="K25" i="53" s="1"/>
  <c r="J24" i="53"/>
  <c r="K24" i="53" s="1"/>
  <c r="J22" i="53"/>
  <c r="K22" i="53" s="1"/>
  <c r="J20" i="53"/>
  <c r="K20" i="53" s="1"/>
  <c r="J19" i="53"/>
  <c r="K19" i="53" s="1"/>
  <c r="J18" i="53"/>
  <c r="K18" i="53" s="1"/>
  <c r="J17" i="53"/>
  <c r="K17" i="53" s="1"/>
  <c r="J16" i="53"/>
  <c r="K16" i="53" s="1"/>
  <c r="J15" i="53"/>
  <c r="K15" i="53" s="1"/>
  <c r="J14" i="53"/>
  <c r="K14" i="53" s="1"/>
  <c r="J13" i="53"/>
  <c r="K13" i="53" s="1"/>
  <c r="J12" i="53"/>
  <c r="K12" i="53" s="1"/>
  <c r="J11" i="53"/>
  <c r="K11" i="53" s="1"/>
  <c r="J9" i="53"/>
  <c r="K9" i="53" s="1"/>
  <c r="D9" i="53"/>
  <c r="D10" i="53" s="1"/>
  <c r="D11" i="53" s="1"/>
  <c r="D12" i="53" s="1"/>
  <c r="D13" i="53" s="1"/>
  <c r="D14" i="53" s="1"/>
  <c r="D15" i="53" s="1"/>
  <c r="D16" i="53" s="1"/>
  <c r="D17" i="53" s="1"/>
  <c r="D18" i="53" s="1"/>
  <c r="D19" i="53" s="1"/>
  <c r="D20" i="53" s="1"/>
  <c r="D21" i="53" s="1"/>
  <c r="D22" i="53" s="1"/>
  <c r="D23" i="53" s="1"/>
  <c r="D24" i="53" s="1"/>
  <c r="D25" i="53" s="1"/>
  <c r="D26" i="53" s="1"/>
  <c r="D27" i="53" s="1"/>
  <c r="D28" i="53" s="1"/>
  <c r="D29" i="53" s="1"/>
  <c r="D30" i="53" s="1"/>
  <c r="D31" i="53" s="1"/>
  <c r="D32" i="53" s="1"/>
  <c r="D33" i="53" s="1"/>
  <c r="D34" i="53" s="1"/>
  <c r="D35" i="53" s="1"/>
  <c r="D36" i="53" s="1"/>
  <c r="D37" i="53" s="1"/>
  <c r="A9" i="53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J8" i="53"/>
  <c r="K8" i="53" s="1"/>
  <c r="J36" i="44"/>
  <c r="K36" i="44" s="1"/>
  <c r="J35" i="44"/>
  <c r="K35" i="44" s="1"/>
  <c r="J33" i="44"/>
  <c r="K33" i="44" s="1"/>
  <c r="J31" i="44"/>
  <c r="K31" i="44" s="1"/>
  <c r="J29" i="44"/>
  <c r="K29" i="44" s="1"/>
  <c r="J25" i="44"/>
  <c r="K25" i="44" s="1"/>
  <c r="J24" i="44"/>
  <c r="K24" i="44" s="1"/>
  <c r="J21" i="44"/>
  <c r="K21" i="44" s="1"/>
  <c r="J19" i="44"/>
  <c r="K19" i="44" s="1"/>
  <c r="J18" i="44"/>
  <c r="K18" i="44" s="1"/>
  <c r="J17" i="44"/>
  <c r="K17" i="44" s="1"/>
  <c r="J15" i="44"/>
  <c r="K15" i="44" s="1"/>
  <c r="J12" i="44"/>
  <c r="K12" i="44" s="1"/>
  <c r="J11" i="44"/>
  <c r="K11" i="44" s="1"/>
  <c r="J8" i="44"/>
  <c r="K8" i="44" s="1"/>
  <c r="D8" i="44"/>
  <c r="D9" i="44" s="1"/>
  <c r="D10" i="44" s="1"/>
  <c r="D11" i="44" s="1"/>
  <c r="D12" i="44" s="1"/>
  <c r="D13" i="44" s="1"/>
  <c r="D14" i="44" s="1"/>
  <c r="D15" i="44" s="1"/>
  <c r="D16" i="44" s="1"/>
  <c r="D17" i="44" s="1"/>
  <c r="D18" i="44" s="1"/>
  <c r="D19" i="44" s="1"/>
  <c r="D20" i="44" s="1"/>
  <c r="D21" i="44" s="1"/>
  <c r="D22" i="44" s="1"/>
  <c r="D23" i="44" s="1"/>
  <c r="D24" i="44" s="1"/>
  <c r="D25" i="44" s="1"/>
  <c r="D26" i="44" s="1"/>
  <c r="D27" i="44" s="1"/>
  <c r="D28" i="44" s="1"/>
  <c r="D29" i="44" s="1"/>
  <c r="D30" i="44" s="1"/>
  <c r="D31" i="44" s="1"/>
  <c r="D32" i="44" s="1"/>
  <c r="D33" i="44" s="1"/>
  <c r="D34" i="44" s="1"/>
  <c r="D35" i="44" s="1"/>
  <c r="D36" i="44" s="1"/>
  <c r="D37" i="44" s="1"/>
  <c r="A8" i="44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J7" i="44"/>
  <c r="K7" i="44" s="1"/>
  <c r="J36" i="80"/>
  <c r="K36" i="80" s="1"/>
  <c r="J35" i="80"/>
  <c r="K35" i="80" s="1"/>
  <c r="J34" i="80"/>
  <c r="J30" i="80"/>
  <c r="K30" i="80" s="1"/>
  <c r="J29" i="80"/>
  <c r="K29" i="80" s="1"/>
  <c r="J27" i="80"/>
  <c r="K27" i="80" s="1"/>
  <c r="J25" i="80"/>
  <c r="K25" i="80" s="1"/>
  <c r="J20" i="80"/>
  <c r="K20" i="80" s="1"/>
  <c r="J19" i="80"/>
  <c r="K19" i="80" s="1"/>
  <c r="J18" i="80"/>
  <c r="K18" i="80" s="1"/>
  <c r="K17" i="80"/>
  <c r="J14" i="80"/>
  <c r="K14" i="80" s="1"/>
  <c r="J12" i="80"/>
  <c r="K12" i="80" s="1"/>
  <c r="J11" i="80"/>
  <c r="K11" i="80" s="1"/>
  <c r="J10" i="80"/>
  <c r="K10" i="80" s="1"/>
  <c r="J9" i="80"/>
  <c r="K9" i="80" s="1"/>
  <c r="J8" i="80"/>
  <c r="K8" i="80" s="1"/>
  <c r="E8" i="80"/>
  <c r="A8" i="80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J7" i="80"/>
  <c r="K7" i="80" s="1"/>
  <c r="J37" i="73"/>
  <c r="K37" i="73" s="1"/>
  <c r="L37" i="73" s="1"/>
  <c r="D37" i="73"/>
  <c r="J36" i="73"/>
  <c r="K36" i="73" s="1"/>
  <c r="L36" i="73" s="1"/>
  <c r="D36" i="73"/>
  <c r="J35" i="73"/>
  <c r="K35" i="73" s="1"/>
  <c r="L35" i="73" s="1"/>
  <c r="D35" i="73"/>
  <c r="J34" i="73"/>
  <c r="K34" i="73" s="1"/>
  <c r="L34" i="73" s="1"/>
  <c r="D34" i="73"/>
  <c r="J33" i="73"/>
  <c r="K33" i="73" s="1"/>
  <c r="L33" i="73" s="1"/>
  <c r="D33" i="73"/>
  <c r="J32" i="73"/>
  <c r="K32" i="73" s="1"/>
  <c r="L32" i="73" s="1"/>
  <c r="D32" i="73"/>
  <c r="J31" i="73"/>
  <c r="K31" i="73" s="1"/>
  <c r="L31" i="73" s="1"/>
  <c r="D31" i="73"/>
  <c r="J30" i="73"/>
  <c r="K30" i="73" s="1"/>
  <c r="L30" i="73" s="1"/>
  <c r="D30" i="73"/>
  <c r="J29" i="73"/>
  <c r="K29" i="73" s="1"/>
  <c r="L29" i="73" s="1"/>
  <c r="D29" i="73"/>
  <c r="J28" i="73"/>
  <c r="K28" i="73" s="1"/>
  <c r="L28" i="73" s="1"/>
  <c r="D28" i="73"/>
  <c r="J27" i="73"/>
  <c r="K27" i="73" s="1"/>
  <c r="L27" i="73" s="1"/>
  <c r="D27" i="73"/>
  <c r="J26" i="73"/>
  <c r="K26" i="73" s="1"/>
  <c r="L26" i="73" s="1"/>
  <c r="D26" i="73"/>
  <c r="J25" i="73"/>
  <c r="K25" i="73" s="1"/>
  <c r="L25" i="73" s="1"/>
  <c r="D25" i="73"/>
  <c r="J24" i="73"/>
  <c r="K24" i="73" s="1"/>
  <c r="L24" i="73" s="1"/>
  <c r="D24" i="73"/>
  <c r="J23" i="73"/>
  <c r="K23" i="73" s="1"/>
  <c r="L23" i="73" s="1"/>
  <c r="D23" i="73"/>
  <c r="J22" i="73"/>
  <c r="K22" i="73" s="1"/>
  <c r="L22" i="73" s="1"/>
  <c r="D22" i="73"/>
  <c r="J21" i="73"/>
  <c r="K21" i="73" s="1"/>
  <c r="L21" i="73" s="1"/>
  <c r="D21" i="73"/>
  <c r="J20" i="73"/>
  <c r="K20" i="73" s="1"/>
  <c r="L20" i="73" s="1"/>
  <c r="D20" i="73"/>
  <c r="J19" i="73"/>
  <c r="K19" i="73" s="1"/>
  <c r="L19" i="73" s="1"/>
  <c r="D19" i="73"/>
  <c r="J18" i="73"/>
  <c r="K18" i="73" s="1"/>
  <c r="L18" i="73" s="1"/>
  <c r="D18" i="73"/>
  <c r="J17" i="73"/>
  <c r="K17" i="73" s="1"/>
  <c r="L17" i="73" s="1"/>
  <c r="D17" i="73"/>
  <c r="J16" i="73"/>
  <c r="K16" i="73" s="1"/>
  <c r="L16" i="73" s="1"/>
  <c r="D16" i="73"/>
  <c r="J15" i="73"/>
  <c r="K15" i="73" s="1"/>
  <c r="L15" i="73" s="1"/>
  <c r="D15" i="73"/>
  <c r="J14" i="73"/>
  <c r="K14" i="73" s="1"/>
  <c r="L14" i="73" s="1"/>
  <c r="D14" i="73"/>
  <c r="J13" i="73"/>
  <c r="K13" i="73" s="1"/>
  <c r="L13" i="73" s="1"/>
  <c r="D13" i="73"/>
  <c r="J12" i="73"/>
  <c r="K12" i="73" s="1"/>
  <c r="L12" i="73" s="1"/>
  <c r="D12" i="73"/>
  <c r="J11" i="73"/>
  <c r="K11" i="73" s="1"/>
  <c r="L11" i="73" s="1"/>
  <c r="D11" i="73"/>
  <c r="J10" i="73"/>
  <c r="K10" i="73" s="1"/>
  <c r="L10" i="73" s="1"/>
  <c r="D10" i="73"/>
  <c r="J9" i="73"/>
  <c r="K9" i="73" s="1"/>
  <c r="L9" i="73" s="1"/>
  <c r="D9" i="73"/>
  <c r="J8" i="73"/>
  <c r="K8" i="73" s="1"/>
  <c r="L8" i="73" s="1"/>
  <c r="D8" i="73"/>
  <c r="A8" i="73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J7" i="73"/>
  <c r="C4" i="73"/>
  <c r="B7" i="73" s="1"/>
  <c r="C7" i="73" s="1"/>
  <c r="E7" i="73" s="1"/>
  <c r="C3" i="73"/>
  <c r="J36" i="78"/>
  <c r="K36" i="78" s="1"/>
  <c r="J35" i="78"/>
  <c r="K35" i="78" s="1"/>
  <c r="J34" i="78"/>
  <c r="K34" i="78" s="1"/>
  <c r="J33" i="78"/>
  <c r="K33" i="78" s="1"/>
  <c r="J32" i="78"/>
  <c r="K32" i="78" s="1"/>
  <c r="J31" i="78"/>
  <c r="K31" i="78" s="1"/>
  <c r="J30" i="78"/>
  <c r="K30" i="78" s="1"/>
  <c r="J29" i="78"/>
  <c r="K29" i="78" s="1"/>
  <c r="J28" i="78"/>
  <c r="K28" i="78" s="1"/>
  <c r="J27" i="78"/>
  <c r="J26" i="78"/>
  <c r="K26" i="78" s="1"/>
  <c r="J25" i="78"/>
  <c r="K25" i="78" s="1"/>
  <c r="J24" i="78"/>
  <c r="K24" i="78" s="1"/>
  <c r="J23" i="78"/>
  <c r="J22" i="78"/>
  <c r="K22" i="78" s="1"/>
  <c r="J21" i="78"/>
  <c r="K21" i="78" s="1"/>
  <c r="J20" i="78"/>
  <c r="K20" i="78" s="1"/>
  <c r="J19" i="78"/>
  <c r="K19" i="78" s="1"/>
  <c r="J18" i="78"/>
  <c r="K18" i="78" s="1"/>
  <c r="J17" i="78"/>
  <c r="K17" i="78" s="1"/>
  <c r="J16" i="78"/>
  <c r="K16" i="78" s="1"/>
  <c r="J15" i="78"/>
  <c r="K15" i="78" s="1"/>
  <c r="J14" i="78"/>
  <c r="K14" i="78" s="1"/>
  <c r="J13" i="78"/>
  <c r="K13" i="78" s="1"/>
  <c r="J12" i="78"/>
  <c r="K12" i="78" s="1"/>
  <c r="J11" i="78"/>
  <c r="K11" i="78" s="1"/>
  <c r="J10" i="78"/>
  <c r="K10" i="78" s="1"/>
  <c r="J9" i="78"/>
  <c r="K9" i="78" s="1"/>
  <c r="J8" i="78"/>
  <c r="K8" i="78" s="1"/>
  <c r="A8" i="78"/>
  <c r="A9" i="78" s="1"/>
  <c r="A10" i="78" s="1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J7" i="78"/>
  <c r="K7" i="78" s="1"/>
  <c r="J36" i="46"/>
  <c r="K36" i="46" s="1"/>
  <c r="J35" i="46"/>
  <c r="K35" i="46" s="1"/>
  <c r="J34" i="46"/>
  <c r="K34" i="46" s="1"/>
  <c r="J33" i="46"/>
  <c r="K33" i="46" s="1"/>
  <c r="J32" i="46"/>
  <c r="K32" i="46" s="1"/>
  <c r="J31" i="46"/>
  <c r="J30" i="46"/>
  <c r="K30" i="46" s="1"/>
  <c r="J29" i="46"/>
  <c r="K29" i="46" s="1"/>
  <c r="J28" i="46"/>
  <c r="K28" i="46" s="1"/>
  <c r="J27" i="46"/>
  <c r="K27" i="46" s="1"/>
  <c r="J26" i="46"/>
  <c r="J25" i="46"/>
  <c r="K25" i="46" s="1"/>
  <c r="J24" i="46"/>
  <c r="J23" i="46"/>
  <c r="K23" i="46" s="1"/>
  <c r="J22" i="46"/>
  <c r="K22" i="46" s="1"/>
  <c r="J21" i="46"/>
  <c r="K21" i="46" s="1"/>
  <c r="J20" i="46"/>
  <c r="K20" i="46" s="1"/>
  <c r="J19" i="46"/>
  <c r="K19" i="46" s="1"/>
  <c r="J18" i="46"/>
  <c r="K18" i="46" s="1"/>
  <c r="J17" i="46"/>
  <c r="K17" i="46" s="1"/>
  <c r="J16" i="46"/>
  <c r="K16" i="46" s="1"/>
  <c r="J15" i="46"/>
  <c r="K15" i="46" s="1"/>
  <c r="J14" i="46"/>
  <c r="K14" i="46" s="1"/>
  <c r="J13" i="46"/>
  <c r="K13" i="46" s="1"/>
  <c r="J12" i="46"/>
  <c r="K12" i="46" s="1"/>
  <c r="J11" i="46"/>
  <c r="K11" i="46" s="1"/>
  <c r="J10" i="46"/>
  <c r="K10" i="46" s="1"/>
  <c r="J9" i="46"/>
  <c r="K9" i="46" s="1"/>
  <c r="J8" i="46"/>
  <c r="K8" i="46" s="1"/>
  <c r="D8" i="46"/>
  <c r="D9" i="46" s="1"/>
  <c r="D10" i="46" s="1"/>
  <c r="D11" i="46" s="1"/>
  <c r="D12" i="46" s="1"/>
  <c r="D13" i="46" s="1"/>
  <c r="D14" i="46" s="1"/>
  <c r="D15" i="46" s="1"/>
  <c r="D16" i="46" s="1"/>
  <c r="D17" i="46" s="1"/>
  <c r="D18" i="46" s="1"/>
  <c r="D19" i="46" s="1"/>
  <c r="D20" i="46" s="1"/>
  <c r="D21" i="46" s="1"/>
  <c r="D22" i="46" s="1"/>
  <c r="D23" i="46" s="1"/>
  <c r="D24" i="46" s="1"/>
  <c r="D25" i="46" s="1"/>
  <c r="D26" i="46" s="1"/>
  <c r="D27" i="46" s="1"/>
  <c r="D28" i="46" s="1"/>
  <c r="D29" i="46" s="1"/>
  <c r="D30" i="46" s="1"/>
  <c r="D31" i="46" s="1"/>
  <c r="D32" i="46" s="1"/>
  <c r="D33" i="46" s="1"/>
  <c r="D34" i="46" s="1"/>
  <c r="D35" i="46" s="1"/>
  <c r="D36" i="46" s="1"/>
  <c r="A8" i="46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J7" i="46"/>
  <c r="K7" i="46" s="1"/>
  <c r="J36" i="22"/>
  <c r="K36" i="22" s="1"/>
  <c r="J35" i="22"/>
  <c r="K35" i="22" s="1"/>
  <c r="J34" i="22"/>
  <c r="K34" i="22" s="1"/>
  <c r="J33" i="22"/>
  <c r="J32" i="22"/>
  <c r="K32" i="22" s="1"/>
  <c r="J31" i="22"/>
  <c r="J30" i="22"/>
  <c r="K30" i="22" s="1"/>
  <c r="J29" i="22"/>
  <c r="J28" i="22"/>
  <c r="K28" i="22" s="1"/>
  <c r="J27" i="22"/>
  <c r="J26" i="22"/>
  <c r="K26" i="22" s="1"/>
  <c r="J25" i="22"/>
  <c r="K25" i="22" s="1"/>
  <c r="J24" i="22"/>
  <c r="K24" i="22" s="1"/>
  <c r="J22" i="22"/>
  <c r="K22" i="22" s="1"/>
  <c r="J21" i="22"/>
  <c r="K21" i="22" s="1"/>
  <c r="J20" i="22"/>
  <c r="K20" i="22" s="1"/>
  <c r="J19" i="22"/>
  <c r="K19" i="22" s="1"/>
  <c r="J18" i="22"/>
  <c r="K18" i="22" s="1"/>
  <c r="J17" i="22"/>
  <c r="K17" i="22" s="1"/>
  <c r="J16" i="22"/>
  <c r="K16" i="22" s="1"/>
  <c r="J15" i="22"/>
  <c r="K15" i="22" s="1"/>
  <c r="J14" i="22"/>
  <c r="K14" i="22" s="1"/>
  <c r="J13" i="22"/>
  <c r="K13" i="22" s="1"/>
  <c r="J12" i="22"/>
  <c r="K12" i="22" s="1"/>
  <c r="J11" i="22"/>
  <c r="K11" i="22" s="1"/>
  <c r="J10" i="22"/>
  <c r="K10" i="22" s="1"/>
  <c r="J9" i="22"/>
  <c r="K9" i="22" s="1"/>
  <c r="J8" i="22"/>
  <c r="K8" i="22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J7" i="22"/>
  <c r="K7" i="22" s="1"/>
  <c r="J36" i="64"/>
  <c r="K36" i="64" s="1"/>
  <c r="J35" i="64"/>
  <c r="K35" i="64" s="1"/>
  <c r="J34" i="64"/>
  <c r="K34" i="64" s="1"/>
  <c r="J33" i="64"/>
  <c r="K33" i="64" s="1"/>
  <c r="J32" i="64"/>
  <c r="K32" i="64" s="1"/>
  <c r="J31" i="64"/>
  <c r="J30" i="64"/>
  <c r="J29" i="64"/>
  <c r="J28" i="64"/>
  <c r="K28" i="64" s="1"/>
  <c r="J27" i="64"/>
  <c r="J26" i="64"/>
  <c r="J25" i="64"/>
  <c r="K25" i="64" s="1"/>
  <c r="J24" i="64"/>
  <c r="K24" i="64" s="1"/>
  <c r="J23" i="64"/>
  <c r="K23" i="64" s="1"/>
  <c r="J22" i="64"/>
  <c r="K22" i="64" s="1"/>
  <c r="J21" i="64"/>
  <c r="K21" i="64" s="1"/>
  <c r="J20" i="64"/>
  <c r="K20" i="64" s="1"/>
  <c r="J19" i="64"/>
  <c r="K19" i="64" s="1"/>
  <c r="J18" i="64"/>
  <c r="K18" i="64" s="1"/>
  <c r="J17" i="64"/>
  <c r="K17" i="64" s="1"/>
  <c r="J16" i="64"/>
  <c r="K16" i="64" s="1"/>
  <c r="J15" i="64"/>
  <c r="K15" i="64" s="1"/>
  <c r="J14" i="64"/>
  <c r="K14" i="64" s="1"/>
  <c r="J13" i="64"/>
  <c r="K13" i="64" s="1"/>
  <c r="J12" i="64"/>
  <c r="K12" i="64" s="1"/>
  <c r="J11" i="64"/>
  <c r="K11" i="64" s="1"/>
  <c r="J10" i="64"/>
  <c r="K10" i="64" s="1"/>
  <c r="J9" i="64"/>
  <c r="K9" i="64" s="1"/>
  <c r="J8" i="64"/>
  <c r="K8" i="64" s="1"/>
  <c r="D8" i="64"/>
  <c r="D9" i="64" s="1"/>
  <c r="D10" i="64" s="1"/>
  <c r="D11" i="64" s="1"/>
  <c r="D12" i="64" s="1"/>
  <c r="D13" i="64" s="1"/>
  <c r="D14" i="64" s="1"/>
  <c r="D15" i="64" s="1"/>
  <c r="D16" i="64" s="1"/>
  <c r="D17" i="64" s="1"/>
  <c r="D18" i="64" s="1"/>
  <c r="D19" i="64" s="1"/>
  <c r="D20" i="64" s="1"/>
  <c r="D21" i="64" s="1"/>
  <c r="D22" i="64" s="1"/>
  <c r="D23" i="64" s="1"/>
  <c r="D24" i="64" s="1"/>
  <c r="D25" i="64" s="1"/>
  <c r="D26" i="64" s="1"/>
  <c r="D27" i="64" s="1"/>
  <c r="D28" i="64" s="1"/>
  <c r="D29" i="64" s="1"/>
  <c r="D30" i="64" s="1"/>
  <c r="D31" i="64" s="1"/>
  <c r="D32" i="64" s="1"/>
  <c r="D33" i="64" s="1"/>
  <c r="D34" i="64" s="1"/>
  <c r="D35" i="64" s="1"/>
  <c r="D36" i="64" s="1"/>
  <c r="A8" i="64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J7" i="64"/>
  <c r="K7" i="64" s="1"/>
  <c r="J36" i="14"/>
  <c r="K36" i="14" s="1"/>
  <c r="J35" i="14"/>
  <c r="K35" i="14" s="1"/>
  <c r="J34" i="14"/>
  <c r="K34" i="14" s="1"/>
  <c r="J33" i="14"/>
  <c r="K33" i="14" s="1"/>
  <c r="J32" i="14"/>
  <c r="K32" i="14" s="1"/>
  <c r="J31" i="14"/>
  <c r="K31" i="14" s="1"/>
  <c r="J30" i="14"/>
  <c r="J29" i="14"/>
  <c r="K29" i="14" s="1"/>
  <c r="J28" i="14"/>
  <c r="J27" i="14"/>
  <c r="J26" i="14"/>
  <c r="K26" i="14" s="1"/>
  <c r="J25" i="14"/>
  <c r="K25" i="14" s="1"/>
  <c r="J24" i="14"/>
  <c r="K24" i="14" s="1"/>
  <c r="J23" i="14"/>
  <c r="J22" i="14"/>
  <c r="K22" i="14" s="1"/>
  <c r="J21" i="14"/>
  <c r="K21" i="14" s="1"/>
  <c r="J20" i="14"/>
  <c r="K20" i="14" s="1"/>
  <c r="J19" i="14"/>
  <c r="K19" i="14" s="1"/>
  <c r="J18" i="14"/>
  <c r="K18" i="14" s="1"/>
  <c r="J17" i="14"/>
  <c r="K17" i="14" s="1"/>
  <c r="J16" i="14"/>
  <c r="K16" i="14" s="1"/>
  <c r="J15" i="14"/>
  <c r="K15" i="14" s="1"/>
  <c r="J14" i="14"/>
  <c r="K14" i="14" s="1"/>
  <c r="J13" i="14"/>
  <c r="K13" i="14" s="1"/>
  <c r="J12" i="14"/>
  <c r="K12" i="14" s="1"/>
  <c r="J11" i="14"/>
  <c r="K11" i="14" s="1"/>
  <c r="J10" i="14"/>
  <c r="K10" i="14" s="1"/>
  <c r="J9" i="14"/>
  <c r="K9" i="14" s="1"/>
  <c r="J8" i="14"/>
  <c r="K8" i="14" s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J7" i="14"/>
  <c r="K7" i="14" s="1"/>
  <c r="J36" i="119"/>
  <c r="K36" i="119" s="1"/>
  <c r="J35" i="119"/>
  <c r="K35" i="119" s="1"/>
  <c r="J34" i="119"/>
  <c r="K34" i="119" s="1"/>
  <c r="J31" i="119"/>
  <c r="J30" i="119"/>
  <c r="K30" i="119" s="1"/>
  <c r="J29" i="119"/>
  <c r="K29" i="119" s="1"/>
  <c r="J28" i="119"/>
  <c r="K28" i="119" s="1"/>
  <c r="J27" i="119"/>
  <c r="J26" i="119"/>
  <c r="K26" i="119" s="1"/>
  <c r="J24" i="119"/>
  <c r="K24" i="119" s="1"/>
  <c r="J22" i="119"/>
  <c r="K22" i="119" s="1"/>
  <c r="J21" i="119"/>
  <c r="K21" i="119" s="1"/>
  <c r="J20" i="119"/>
  <c r="K20" i="119" s="1"/>
  <c r="J19" i="119"/>
  <c r="K19" i="119" s="1"/>
  <c r="J18" i="119"/>
  <c r="K18" i="119" s="1"/>
  <c r="J17" i="119"/>
  <c r="K17" i="119" s="1"/>
  <c r="J16" i="119"/>
  <c r="K16" i="119" s="1"/>
  <c r="J15" i="119"/>
  <c r="K15" i="119" s="1"/>
  <c r="J14" i="119"/>
  <c r="K14" i="119" s="1"/>
  <c r="J13" i="119"/>
  <c r="K13" i="119" s="1"/>
  <c r="J12" i="119"/>
  <c r="K12" i="119" s="1"/>
  <c r="J11" i="119"/>
  <c r="K11" i="119" s="1"/>
  <c r="J10" i="119"/>
  <c r="K10" i="119" s="1"/>
  <c r="J9" i="119"/>
  <c r="K9" i="119" s="1"/>
  <c r="J8" i="119"/>
  <c r="K8" i="119" s="1"/>
  <c r="A8" i="119"/>
  <c r="A9" i="119" s="1"/>
  <c r="A10" i="119" s="1"/>
  <c r="A11" i="119" s="1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A35" i="119" s="1"/>
  <c r="A36" i="119" s="1"/>
  <c r="J7" i="119"/>
  <c r="K7" i="119" s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J7" i="18"/>
  <c r="J36" i="88"/>
  <c r="K36" i="88" s="1"/>
  <c r="J35" i="88"/>
  <c r="K35" i="88" s="1"/>
  <c r="J33" i="88"/>
  <c r="K33" i="88" s="1"/>
  <c r="J32" i="88"/>
  <c r="K32" i="88" s="1"/>
  <c r="J31" i="88"/>
  <c r="K31" i="88" s="1"/>
  <c r="J30" i="88"/>
  <c r="J29" i="88"/>
  <c r="K29" i="88" s="1"/>
  <c r="J28" i="88"/>
  <c r="K28" i="88" s="1"/>
  <c r="J26" i="88"/>
  <c r="J23" i="88"/>
  <c r="K23" i="88" s="1"/>
  <c r="J22" i="88"/>
  <c r="K22" i="88" s="1"/>
  <c r="J20" i="88"/>
  <c r="K20" i="88" s="1"/>
  <c r="J19" i="88"/>
  <c r="K19" i="88" s="1"/>
  <c r="J18" i="88"/>
  <c r="K18" i="88" s="1"/>
  <c r="J17" i="88"/>
  <c r="K17" i="88" s="1"/>
  <c r="J16" i="88"/>
  <c r="K16" i="88" s="1"/>
  <c r="J15" i="88"/>
  <c r="K15" i="88" s="1"/>
  <c r="J14" i="88"/>
  <c r="K14" i="88" s="1"/>
  <c r="J13" i="88"/>
  <c r="K13" i="88" s="1"/>
  <c r="J12" i="88"/>
  <c r="K12" i="88" s="1"/>
  <c r="J11" i="88"/>
  <c r="K11" i="88" s="1"/>
  <c r="J10" i="88"/>
  <c r="K10" i="88" s="1"/>
  <c r="J9" i="88"/>
  <c r="K9" i="88" s="1"/>
  <c r="J8" i="88"/>
  <c r="K8" i="88" s="1"/>
  <c r="D8" i="88"/>
  <c r="D9" i="88" s="1"/>
  <c r="A8" i="88"/>
  <c r="A9" i="88" s="1"/>
  <c r="A10" i="88" s="1"/>
  <c r="A11" i="88" s="1"/>
  <c r="A12" i="88" s="1"/>
  <c r="A13" i="88" s="1"/>
  <c r="A14" i="88" s="1"/>
  <c r="A15" i="88" s="1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J7" i="88"/>
  <c r="K7" i="88" s="1"/>
  <c r="J36" i="124"/>
  <c r="K36" i="124" s="1"/>
  <c r="J35" i="124"/>
  <c r="K35" i="124" s="1"/>
  <c r="J34" i="124"/>
  <c r="K34" i="124" s="1"/>
  <c r="J33" i="124"/>
  <c r="K33" i="124" s="1"/>
  <c r="J32" i="124"/>
  <c r="K32" i="124" s="1"/>
  <c r="J31" i="124"/>
  <c r="K31" i="124" s="1"/>
  <c r="J30" i="124"/>
  <c r="J29" i="124"/>
  <c r="J27" i="124"/>
  <c r="K27" i="124" s="1"/>
  <c r="J26" i="124"/>
  <c r="J25" i="124"/>
  <c r="J24" i="124"/>
  <c r="K24" i="124" s="1"/>
  <c r="J22" i="124"/>
  <c r="K22" i="124" s="1"/>
  <c r="J21" i="124"/>
  <c r="K21" i="124" s="1"/>
  <c r="J20" i="124"/>
  <c r="K20" i="124" s="1"/>
  <c r="J19" i="124"/>
  <c r="K19" i="124" s="1"/>
  <c r="J18" i="124"/>
  <c r="K18" i="124" s="1"/>
  <c r="J17" i="124"/>
  <c r="K17" i="124" s="1"/>
  <c r="J16" i="124"/>
  <c r="K16" i="124" s="1"/>
  <c r="J15" i="124"/>
  <c r="K15" i="124" s="1"/>
  <c r="J14" i="124"/>
  <c r="K14" i="124" s="1"/>
  <c r="J13" i="124"/>
  <c r="K13" i="124" s="1"/>
  <c r="J12" i="124"/>
  <c r="K12" i="124" s="1"/>
  <c r="J11" i="124"/>
  <c r="K11" i="124" s="1"/>
  <c r="J10" i="124"/>
  <c r="K10" i="124" s="1"/>
  <c r="J9" i="124"/>
  <c r="K9" i="124" s="1"/>
  <c r="J8" i="124"/>
  <c r="K8" i="124" s="1"/>
  <c r="D8" i="124"/>
  <c r="D9" i="124" s="1"/>
  <c r="D10" i="124" s="1"/>
  <c r="D11" i="124" s="1"/>
  <c r="D12" i="124" s="1"/>
  <c r="D13" i="124" s="1"/>
  <c r="D14" i="124" s="1"/>
  <c r="D15" i="124" s="1"/>
  <c r="D16" i="124" s="1"/>
  <c r="D17" i="124" s="1"/>
  <c r="D18" i="124" s="1"/>
  <c r="D19" i="124" s="1"/>
  <c r="D20" i="124" s="1"/>
  <c r="D21" i="124" s="1"/>
  <c r="D22" i="124" s="1"/>
  <c r="D23" i="124" s="1"/>
  <c r="D24" i="124" s="1"/>
  <c r="D25" i="124" s="1"/>
  <c r="D26" i="124" s="1"/>
  <c r="D27" i="124" s="1"/>
  <c r="D28" i="124" s="1"/>
  <c r="D29" i="124" s="1"/>
  <c r="D30" i="124" s="1"/>
  <c r="D31" i="124" s="1"/>
  <c r="D32" i="124" s="1"/>
  <c r="D33" i="124" s="1"/>
  <c r="D34" i="124" s="1"/>
  <c r="D35" i="124" s="1"/>
  <c r="D36" i="124" s="1"/>
  <c r="A8" i="124"/>
  <c r="A9" i="124" s="1"/>
  <c r="A10" i="124" s="1"/>
  <c r="A11" i="124" s="1"/>
  <c r="A12" i="124" s="1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J7" i="124"/>
  <c r="K7" i="124" s="1"/>
  <c r="J36" i="112"/>
  <c r="K36" i="112" s="1"/>
  <c r="J35" i="112"/>
  <c r="K35" i="112" s="1"/>
  <c r="J34" i="112"/>
  <c r="K34" i="112" s="1"/>
  <c r="J33" i="112"/>
  <c r="J32" i="112"/>
  <c r="K32" i="112" s="1"/>
  <c r="J31" i="112"/>
  <c r="K31" i="112" s="1"/>
  <c r="J30" i="112"/>
  <c r="K30" i="112" s="1"/>
  <c r="J29" i="112"/>
  <c r="K29" i="112" s="1"/>
  <c r="J28" i="112"/>
  <c r="K28" i="112" s="1"/>
  <c r="J27" i="112"/>
  <c r="J26" i="112"/>
  <c r="J24" i="112"/>
  <c r="K24" i="112" s="1"/>
  <c r="J19" i="112"/>
  <c r="K19" i="112" s="1"/>
  <c r="J18" i="112"/>
  <c r="K18" i="112" s="1"/>
  <c r="J17" i="112"/>
  <c r="K17" i="112" s="1"/>
  <c r="J16" i="112"/>
  <c r="K16" i="112" s="1"/>
  <c r="J15" i="112"/>
  <c r="K15" i="112" s="1"/>
  <c r="J14" i="112"/>
  <c r="K14" i="112" s="1"/>
  <c r="J13" i="112"/>
  <c r="K13" i="112" s="1"/>
  <c r="J12" i="112"/>
  <c r="K12" i="112" s="1"/>
  <c r="J11" i="112"/>
  <c r="K11" i="112" s="1"/>
  <c r="J10" i="112"/>
  <c r="K10" i="112" s="1"/>
  <c r="J9" i="112"/>
  <c r="K9" i="112" s="1"/>
  <c r="J8" i="112"/>
  <c r="K8" i="112" s="1"/>
  <c r="D8" i="112"/>
  <c r="D9" i="112" s="1"/>
  <c r="D10" i="112" s="1"/>
  <c r="D11" i="112" s="1"/>
  <c r="D12" i="112" s="1"/>
  <c r="D13" i="112" s="1"/>
  <c r="D14" i="112" s="1"/>
  <c r="D15" i="112" s="1"/>
  <c r="D16" i="112" s="1"/>
  <c r="D17" i="112" s="1"/>
  <c r="D18" i="112" s="1"/>
  <c r="D19" i="112" s="1"/>
  <c r="D20" i="112" s="1"/>
  <c r="D21" i="112" s="1"/>
  <c r="D22" i="112" s="1"/>
  <c r="D23" i="112" s="1"/>
  <c r="D24" i="112" s="1"/>
  <c r="D25" i="112" s="1"/>
  <c r="D26" i="112" s="1"/>
  <c r="D27" i="112" s="1"/>
  <c r="D28" i="112" s="1"/>
  <c r="D29" i="112" s="1"/>
  <c r="D30" i="112" s="1"/>
  <c r="D31" i="112" s="1"/>
  <c r="D32" i="112" s="1"/>
  <c r="D33" i="112" s="1"/>
  <c r="D34" i="112" s="1"/>
  <c r="D35" i="112" s="1"/>
  <c r="D36" i="112" s="1"/>
  <c r="A8" i="112"/>
  <c r="A9" i="112" s="1"/>
  <c r="A10" i="112" s="1"/>
  <c r="A11" i="112" s="1"/>
  <c r="A12" i="112" s="1"/>
  <c r="A13" i="112" s="1"/>
  <c r="A14" i="112" s="1"/>
  <c r="A15" i="112" s="1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A35" i="112" s="1"/>
  <c r="A36" i="112" s="1"/>
  <c r="J7" i="112"/>
  <c r="K7" i="112" s="1"/>
  <c r="J36" i="75"/>
  <c r="K36" i="75" s="1"/>
  <c r="J35" i="75"/>
  <c r="K35" i="75" s="1"/>
  <c r="J34" i="75"/>
  <c r="K34" i="75" s="1"/>
  <c r="J33" i="75"/>
  <c r="K33" i="75" s="1"/>
  <c r="J32" i="75"/>
  <c r="K32" i="75" s="1"/>
  <c r="J31" i="75"/>
  <c r="K31" i="75" s="1"/>
  <c r="J30" i="75"/>
  <c r="K30" i="75" s="1"/>
  <c r="J29" i="75"/>
  <c r="K29" i="75" s="1"/>
  <c r="J28" i="75"/>
  <c r="K28" i="75" s="1"/>
  <c r="J27" i="75"/>
  <c r="J26" i="75"/>
  <c r="K26" i="75" s="1"/>
  <c r="J25" i="75"/>
  <c r="K25" i="75" s="1"/>
  <c r="J24" i="75"/>
  <c r="K24" i="75" s="1"/>
  <c r="J23" i="75"/>
  <c r="K23" i="75" s="1"/>
  <c r="J22" i="75"/>
  <c r="K22" i="75" s="1"/>
  <c r="J21" i="75"/>
  <c r="K21" i="75" s="1"/>
  <c r="J20" i="75"/>
  <c r="K20" i="75" s="1"/>
  <c r="J19" i="75"/>
  <c r="K19" i="75" s="1"/>
  <c r="J18" i="75"/>
  <c r="K18" i="75" s="1"/>
  <c r="J15" i="75"/>
  <c r="K15" i="75" s="1"/>
  <c r="J14" i="75"/>
  <c r="K14" i="75" s="1"/>
  <c r="J13" i="75"/>
  <c r="K13" i="75" s="1"/>
  <c r="J12" i="75"/>
  <c r="K12" i="75" s="1"/>
  <c r="J11" i="75"/>
  <c r="K11" i="75" s="1"/>
  <c r="J10" i="75"/>
  <c r="K10" i="75" s="1"/>
  <c r="J9" i="75"/>
  <c r="K9" i="75" s="1"/>
  <c r="J8" i="75"/>
  <c r="K8" i="75" s="1"/>
  <c r="F8" i="75"/>
  <c r="F9" i="75" s="1"/>
  <c r="F10" i="75" s="1"/>
  <c r="F11" i="75" s="1"/>
  <c r="F12" i="75" s="1"/>
  <c r="F13" i="75" s="1"/>
  <c r="F14" i="75" s="1"/>
  <c r="F15" i="75" s="1"/>
  <c r="F16" i="75" s="1"/>
  <c r="F17" i="75" s="1"/>
  <c r="F18" i="75" s="1"/>
  <c r="F19" i="75" s="1"/>
  <c r="F20" i="75" s="1"/>
  <c r="F21" i="75" s="1"/>
  <c r="F22" i="75" s="1"/>
  <c r="F23" i="75" s="1"/>
  <c r="F24" i="75" s="1"/>
  <c r="F25" i="75" s="1"/>
  <c r="F26" i="75" s="1"/>
  <c r="F27" i="75" s="1"/>
  <c r="F28" i="75" s="1"/>
  <c r="F29" i="75" s="1"/>
  <c r="F30" i="75" s="1"/>
  <c r="F31" i="75" s="1"/>
  <c r="F32" i="75" s="1"/>
  <c r="F33" i="75" s="1"/>
  <c r="F34" i="75" s="1"/>
  <c r="F35" i="75" s="1"/>
  <c r="F36" i="75" s="1"/>
  <c r="D8" i="75"/>
  <c r="D9" i="75" s="1"/>
  <c r="D10" i="75" s="1"/>
  <c r="D11" i="75" s="1"/>
  <c r="D12" i="75" s="1"/>
  <c r="D13" i="75" s="1"/>
  <c r="D14" i="75" s="1"/>
  <c r="D15" i="75" s="1"/>
  <c r="D16" i="75" s="1"/>
  <c r="D17" i="75" s="1"/>
  <c r="D18" i="75" s="1"/>
  <c r="D19" i="75" s="1"/>
  <c r="D20" i="75" s="1"/>
  <c r="D21" i="75" s="1"/>
  <c r="D22" i="75" s="1"/>
  <c r="D23" i="75" s="1"/>
  <c r="D24" i="75" s="1"/>
  <c r="D25" i="75" s="1"/>
  <c r="D26" i="75" s="1"/>
  <c r="D27" i="75" s="1"/>
  <c r="D28" i="75" s="1"/>
  <c r="D29" i="75" s="1"/>
  <c r="D30" i="75" s="1"/>
  <c r="D31" i="75" s="1"/>
  <c r="D32" i="75" s="1"/>
  <c r="D33" i="75" s="1"/>
  <c r="D34" i="75" s="1"/>
  <c r="D35" i="75" s="1"/>
  <c r="D36" i="75" s="1"/>
  <c r="A8" i="75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J7" i="75"/>
  <c r="K7" i="75" s="1"/>
  <c r="J36" i="77"/>
  <c r="K36" i="77" s="1"/>
  <c r="J35" i="77"/>
  <c r="K35" i="77" s="1"/>
  <c r="J34" i="77"/>
  <c r="K34" i="77" s="1"/>
  <c r="J33" i="77"/>
  <c r="K33" i="77" s="1"/>
  <c r="J32" i="77"/>
  <c r="J31" i="77"/>
  <c r="K31" i="77" s="1"/>
  <c r="J30" i="77"/>
  <c r="K30" i="77" s="1"/>
  <c r="J29" i="77"/>
  <c r="K29" i="77" s="1"/>
  <c r="J28" i="77"/>
  <c r="K28" i="77" s="1"/>
  <c r="J27" i="77"/>
  <c r="K27" i="77" s="1"/>
  <c r="J26" i="77"/>
  <c r="K26" i="77" s="1"/>
  <c r="J25" i="77"/>
  <c r="K25" i="77" s="1"/>
  <c r="J24" i="77"/>
  <c r="K24" i="77" s="1"/>
  <c r="J22" i="77"/>
  <c r="K22" i="77" s="1"/>
  <c r="J21" i="77"/>
  <c r="K21" i="77" s="1"/>
  <c r="J20" i="77"/>
  <c r="K20" i="77" s="1"/>
  <c r="J19" i="77"/>
  <c r="K19" i="77" s="1"/>
  <c r="J18" i="77"/>
  <c r="K18" i="77" s="1"/>
  <c r="J17" i="77"/>
  <c r="K17" i="77" s="1"/>
  <c r="J16" i="77"/>
  <c r="K16" i="77" s="1"/>
  <c r="J15" i="77"/>
  <c r="K15" i="77" s="1"/>
  <c r="J14" i="77"/>
  <c r="K14" i="77" s="1"/>
  <c r="J13" i="77"/>
  <c r="K13" i="77" s="1"/>
  <c r="J12" i="77"/>
  <c r="K12" i="77" s="1"/>
  <c r="J11" i="77"/>
  <c r="K11" i="77" s="1"/>
  <c r="J10" i="77"/>
  <c r="K10" i="77" s="1"/>
  <c r="J9" i="77"/>
  <c r="K9" i="77" s="1"/>
  <c r="J8" i="77"/>
  <c r="K8" i="77" s="1"/>
  <c r="A8" i="77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J7" i="77"/>
  <c r="K7" i="77" s="1"/>
  <c r="J36" i="50"/>
  <c r="K36" i="50" s="1"/>
  <c r="J35" i="50"/>
  <c r="K35" i="50" s="1"/>
  <c r="J34" i="50"/>
  <c r="K34" i="50" s="1"/>
  <c r="J33" i="50"/>
  <c r="K33" i="50" s="1"/>
  <c r="J32" i="50"/>
  <c r="K32" i="50" s="1"/>
  <c r="J31" i="50"/>
  <c r="K31" i="50" s="1"/>
  <c r="J30" i="50"/>
  <c r="K30" i="50" s="1"/>
  <c r="J29" i="50"/>
  <c r="K29" i="50" s="1"/>
  <c r="J28" i="50"/>
  <c r="K28" i="50" s="1"/>
  <c r="J27" i="50"/>
  <c r="K27" i="50" s="1"/>
  <c r="J26" i="50"/>
  <c r="K26" i="50" s="1"/>
  <c r="J25" i="50"/>
  <c r="K25" i="50" s="1"/>
  <c r="J24" i="50"/>
  <c r="K24" i="50" s="1"/>
  <c r="J22" i="50"/>
  <c r="K22" i="50" s="1"/>
  <c r="J21" i="50"/>
  <c r="K21" i="50" s="1"/>
  <c r="J20" i="50"/>
  <c r="K20" i="50" s="1"/>
  <c r="J19" i="50"/>
  <c r="K19" i="50" s="1"/>
  <c r="J18" i="50"/>
  <c r="K18" i="50" s="1"/>
  <c r="J17" i="50"/>
  <c r="K17" i="50" s="1"/>
  <c r="J16" i="50"/>
  <c r="K16" i="50" s="1"/>
  <c r="J15" i="50"/>
  <c r="K15" i="50" s="1"/>
  <c r="J14" i="50"/>
  <c r="K14" i="50" s="1"/>
  <c r="J13" i="50"/>
  <c r="K13" i="50" s="1"/>
  <c r="J12" i="50"/>
  <c r="K12" i="50" s="1"/>
  <c r="J11" i="50"/>
  <c r="K11" i="50" s="1"/>
  <c r="J10" i="50"/>
  <c r="K10" i="50" s="1"/>
  <c r="J9" i="50"/>
  <c r="K9" i="50" s="1"/>
  <c r="J8" i="50"/>
  <c r="K8" i="50" s="1"/>
  <c r="F8" i="50"/>
  <c r="F9" i="50" s="1"/>
  <c r="F10" i="50" s="1"/>
  <c r="F11" i="50" s="1"/>
  <c r="F12" i="50" s="1"/>
  <c r="F13" i="50" s="1"/>
  <c r="F14" i="50" s="1"/>
  <c r="F15" i="50" s="1"/>
  <c r="F16" i="50" s="1"/>
  <c r="F17" i="50" s="1"/>
  <c r="F18" i="50" s="1"/>
  <c r="F19" i="50" s="1"/>
  <c r="F20" i="50" s="1"/>
  <c r="F21" i="50" s="1"/>
  <c r="F22" i="50" s="1"/>
  <c r="F23" i="50" s="1"/>
  <c r="F24" i="50" s="1"/>
  <c r="F25" i="50" s="1"/>
  <c r="F26" i="50" s="1"/>
  <c r="F27" i="50" s="1"/>
  <c r="F28" i="50" s="1"/>
  <c r="F29" i="50" s="1"/>
  <c r="F30" i="50" s="1"/>
  <c r="F31" i="50" s="1"/>
  <c r="F32" i="50" s="1"/>
  <c r="F33" i="50" s="1"/>
  <c r="F34" i="50" s="1"/>
  <c r="F35" i="50" s="1"/>
  <c r="F36" i="50" s="1"/>
  <c r="D8" i="50"/>
  <c r="D9" i="50" s="1"/>
  <c r="D10" i="50" s="1"/>
  <c r="D11" i="50" s="1"/>
  <c r="D12" i="50" s="1"/>
  <c r="D13" i="50" s="1"/>
  <c r="D14" i="50" s="1"/>
  <c r="D15" i="50" s="1"/>
  <c r="D16" i="50" s="1"/>
  <c r="D17" i="50" s="1"/>
  <c r="D18" i="50" s="1"/>
  <c r="D19" i="50" s="1"/>
  <c r="D20" i="50" s="1"/>
  <c r="D21" i="50" s="1"/>
  <c r="D22" i="50" s="1"/>
  <c r="D23" i="50" s="1"/>
  <c r="D24" i="50" s="1"/>
  <c r="D25" i="50" s="1"/>
  <c r="D26" i="50" s="1"/>
  <c r="D27" i="50" s="1"/>
  <c r="D28" i="50" s="1"/>
  <c r="D29" i="50" s="1"/>
  <c r="D30" i="50" s="1"/>
  <c r="D31" i="50" s="1"/>
  <c r="D32" i="50" s="1"/>
  <c r="D33" i="50" s="1"/>
  <c r="D34" i="50" s="1"/>
  <c r="D35" i="50" s="1"/>
  <c r="D36" i="50" s="1"/>
  <c r="A8" i="50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A36" i="50" s="1"/>
  <c r="J7" i="50"/>
  <c r="K7" i="50" s="1"/>
  <c r="J36" i="19"/>
  <c r="K36" i="19" s="1"/>
  <c r="J35" i="19"/>
  <c r="K35" i="19" s="1"/>
  <c r="J34" i="19"/>
  <c r="K34" i="19" s="1"/>
  <c r="J33" i="19"/>
  <c r="K33" i="19" s="1"/>
  <c r="J32" i="19"/>
  <c r="J31" i="19"/>
  <c r="J30" i="19"/>
  <c r="K30" i="19" s="1"/>
  <c r="J29" i="19"/>
  <c r="J28" i="19"/>
  <c r="K28" i="19" s="1"/>
  <c r="J27" i="19"/>
  <c r="K27" i="19" s="1"/>
  <c r="J26" i="19"/>
  <c r="K26" i="19" s="1"/>
  <c r="J25" i="19"/>
  <c r="K25" i="19" s="1"/>
  <c r="J24" i="19"/>
  <c r="K22" i="19"/>
  <c r="J21" i="19"/>
  <c r="K21" i="19" s="1"/>
  <c r="J20" i="19"/>
  <c r="K20" i="19" s="1"/>
  <c r="J19" i="19"/>
  <c r="K19" i="19" s="1"/>
  <c r="J18" i="19"/>
  <c r="K18" i="19" s="1"/>
  <c r="J17" i="19"/>
  <c r="K17" i="19" s="1"/>
  <c r="J16" i="19"/>
  <c r="K16" i="19" s="1"/>
  <c r="J15" i="19"/>
  <c r="K15" i="19" s="1"/>
  <c r="J14" i="19"/>
  <c r="K14" i="19" s="1"/>
  <c r="J13" i="19"/>
  <c r="K13" i="19" s="1"/>
  <c r="J12" i="19"/>
  <c r="K12" i="19" s="1"/>
  <c r="J11" i="19"/>
  <c r="K11" i="19" s="1"/>
  <c r="J10" i="19"/>
  <c r="K10" i="19" s="1"/>
  <c r="J9" i="19"/>
  <c r="K9" i="19" s="1"/>
  <c r="J8" i="19"/>
  <c r="K8" i="19" s="1"/>
  <c r="F8" i="19"/>
  <c r="F9" i="19" s="1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D8" i="19"/>
  <c r="D9" i="19" s="1"/>
  <c r="D10" i="19" s="1"/>
  <c r="D11" i="19" s="1"/>
  <c r="D12" i="19" s="1"/>
  <c r="D13" i="19" s="1"/>
  <c r="D14" i="19" s="1"/>
  <c r="D15" i="19" s="1"/>
  <c r="D16" i="19" s="1"/>
  <c r="D17" i="19" s="1"/>
  <c r="D18" i="19" s="1"/>
  <c r="D19" i="19" s="1"/>
  <c r="D20" i="19" s="1"/>
  <c r="D21" i="19" s="1"/>
  <c r="D22" i="19" s="1"/>
  <c r="D23" i="19" s="1"/>
  <c r="D24" i="19" s="1"/>
  <c r="D25" i="19" s="1"/>
  <c r="D26" i="19" s="1"/>
  <c r="D27" i="19" s="1"/>
  <c r="D28" i="19" s="1"/>
  <c r="D29" i="19" s="1"/>
  <c r="D30" i="19" s="1"/>
  <c r="D31" i="19" s="1"/>
  <c r="D32" i="19" s="1"/>
  <c r="D33" i="19" s="1"/>
  <c r="D34" i="19" s="1"/>
  <c r="D35" i="19" s="1"/>
  <c r="D36" i="19" s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J7" i="19"/>
  <c r="K7" i="19" s="1"/>
  <c r="J36" i="104"/>
  <c r="K36" i="104" s="1"/>
  <c r="J35" i="104"/>
  <c r="K35" i="104" s="1"/>
  <c r="J34" i="104"/>
  <c r="K34" i="104" s="1"/>
  <c r="J33" i="104"/>
  <c r="J32" i="104"/>
  <c r="K31" i="104"/>
  <c r="J30" i="104"/>
  <c r="K30" i="104" s="1"/>
  <c r="J29" i="104"/>
  <c r="K29" i="104" s="1"/>
  <c r="J28" i="104"/>
  <c r="K28" i="104" s="1"/>
  <c r="J27" i="104"/>
  <c r="J26" i="104"/>
  <c r="K26" i="104" s="1"/>
  <c r="J25" i="104"/>
  <c r="K25" i="104" s="1"/>
  <c r="J24" i="104"/>
  <c r="K24" i="104" s="1"/>
  <c r="J22" i="104"/>
  <c r="K22" i="104" s="1"/>
  <c r="J21" i="104"/>
  <c r="K21" i="104" s="1"/>
  <c r="J20" i="104"/>
  <c r="K20" i="104" s="1"/>
  <c r="J19" i="104"/>
  <c r="K19" i="104" s="1"/>
  <c r="J18" i="104"/>
  <c r="K18" i="104" s="1"/>
  <c r="J17" i="104"/>
  <c r="K17" i="104" s="1"/>
  <c r="J16" i="104"/>
  <c r="K16" i="104" s="1"/>
  <c r="J15" i="104"/>
  <c r="K15" i="104" s="1"/>
  <c r="J14" i="104"/>
  <c r="K14" i="104" s="1"/>
  <c r="J13" i="104"/>
  <c r="K13" i="104" s="1"/>
  <c r="J12" i="104"/>
  <c r="K12" i="104" s="1"/>
  <c r="J11" i="104"/>
  <c r="K11" i="104" s="1"/>
  <c r="J10" i="104"/>
  <c r="K10" i="104" s="1"/>
  <c r="J9" i="104"/>
  <c r="K9" i="104" s="1"/>
  <c r="J8" i="104"/>
  <c r="K8" i="104" s="1"/>
  <c r="F8" i="104"/>
  <c r="F9" i="104" s="1"/>
  <c r="F10" i="104" s="1"/>
  <c r="F11" i="104" s="1"/>
  <c r="F12" i="104" s="1"/>
  <c r="F13" i="104" s="1"/>
  <c r="F14" i="104" s="1"/>
  <c r="F15" i="104" s="1"/>
  <c r="F16" i="104" s="1"/>
  <c r="F17" i="104" s="1"/>
  <c r="F18" i="104" s="1"/>
  <c r="F19" i="104" s="1"/>
  <c r="F20" i="104" s="1"/>
  <c r="F21" i="104" s="1"/>
  <c r="F22" i="104" s="1"/>
  <c r="F23" i="104" s="1"/>
  <c r="F24" i="104" s="1"/>
  <c r="F25" i="104" s="1"/>
  <c r="F26" i="104" s="1"/>
  <c r="F27" i="104" s="1"/>
  <c r="F28" i="104" s="1"/>
  <c r="F29" i="104" s="1"/>
  <c r="F30" i="104" s="1"/>
  <c r="F31" i="104" s="1"/>
  <c r="F32" i="104" s="1"/>
  <c r="F33" i="104" s="1"/>
  <c r="F34" i="104" s="1"/>
  <c r="F35" i="104" s="1"/>
  <c r="F36" i="104" s="1"/>
  <c r="D8" i="104"/>
  <c r="D9" i="104" s="1"/>
  <c r="D10" i="104" s="1"/>
  <c r="D11" i="104" s="1"/>
  <c r="D12" i="104" s="1"/>
  <c r="D13" i="104" s="1"/>
  <c r="D14" i="104" s="1"/>
  <c r="D15" i="104" s="1"/>
  <c r="D16" i="104" s="1"/>
  <c r="D17" i="104" s="1"/>
  <c r="D18" i="104" s="1"/>
  <c r="D19" i="104" s="1"/>
  <c r="D20" i="104" s="1"/>
  <c r="D21" i="104" s="1"/>
  <c r="D22" i="104" s="1"/>
  <c r="D23" i="104" s="1"/>
  <c r="D24" i="104" s="1"/>
  <c r="D25" i="104" s="1"/>
  <c r="D26" i="104" s="1"/>
  <c r="D27" i="104" s="1"/>
  <c r="D28" i="104" s="1"/>
  <c r="D29" i="104" s="1"/>
  <c r="D30" i="104" s="1"/>
  <c r="D31" i="104" s="1"/>
  <c r="D32" i="104" s="1"/>
  <c r="D33" i="104" s="1"/>
  <c r="D34" i="104" s="1"/>
  <c r="D35" i="104" s="1"/>
  <c r="D36" i="104" s="1"/>
  <c r="A8" i="104"/>
  <c r="A9" i="104" s="1"/>
  <c r="A10" i="104" s="1"/>
  <c r="A11" i="104" s="1"/>
  <c r="A12" i="104" s="1"/>
  <c r="A13" i="104" s="1"/>
  <c r="A14" i="104" s="1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J7" i="104"/>
  <c r="K7" i="104" s="1"/>
  <c r="K36" i="107"/>
  <c r="J35" i="107"/>
  <c r="K35" i="107" s="1"/>
  <c r="J34" i="107"/>
  <c r="K34" i="107" s="1"/>
  <c r="J33" i="107"/>
  <c r="K33" i="107" s="1"/>
  <c r="J32" i="107"/>
  <c r="J31" i="107"/>
  <c r="K31" i="107" s="1"/>
  <c r="J30" i="107"/>
  <c r="K30" i="107" s="1"/>
  <c r="J29" i="107"/>
  <c r="J28" i="107"/>
  <c r="K28" i="107" s="1"/>
  <c r="J27" i="107"/>
  <c r="K27" i="107" s="1"/>
  <c r="J26" i="107"/>
  <c r="K26" i="107" s="1"/>
  <c r="J25" i="107"/>
  <c r="J24" i="107"/>
  <c r="K24" i="107" s="1"/>
  <c r="J23" i="107"/>
  <c r="K23" i="107" s="1"/>
  <c r="J22" i="107"/>
  <c r="K22" i="107" s="1"/>
  <c r="J21" i="107"/>
  <c r="K21" i="107" s="1"/>
  <c r="J20" i="107"/>
  <c r="K20" i="107" s="1"/>
  <c r="J19" i="107"/>
  <c r="K19" i="107" s="1"/>
  <c r="J18" i="107"/>
  <c r="K18" i="107" s="1"/>
  <c r="J17" i="107"/>
  <c r="K17" i="107" s="1"/>
  <c r="J16" i="107"/>
  <c r="K16" i="107" s="1"/>
  <c r="J15" i="107"/>
  <c r="K15" i="107" s="1"/>
  <c r="J14" i="107"/>
  <c r="K14" i="107" s="1"/>
  <c r="J13" i="107"/>
  <c r="K13" i="107" s="1"/>
  <c r="J12" i="107"/>
  <c r="K12" i="107" s="1"/>
  <c r="J11" i="107"/>
  <c r="K11" i="107" s="1"/>
  <c r="F11" i="107"/>
  <c r="F12" i="107" s="1"/>
  <c r="F13" i="107" s="1"/>
  <c r="F14" i="107" s="1"/>
  <c r="F15" i="107" s="1"/>
  <c r="F16" i="107" s="1"/>
  <c r="F17" i="107" s="1"/>
  <c r="F18" i="107" s="1"/>
  <c r="F19" i="107" s="1"/>
  <c r="F20" i="107" s="1"/>
  <c r="F21" i="107" s="1"/>
  <c r="F22" i="107" s="1"/>
  <c r="F23" i="107" s="1"/>
  <c r="F24" i="107" s="1"/>
  <c r="F25" i="107" s="1"/>
  <c r="F26" i="107" s="1"/>
  <c r="F27" i="107" s="1"/>
  <c r="F28" i="107" s="1"/>
  <c r="F29" i="107" s="1"/>
  <c r="F30" i="107" s="1"/>
  <c r="F31" i="107" s="1"/>
  <c r="F32" i="107" s="1"/>
  <c r="F33" i="107" s="1"/>
  <c r="F34" i="107" s="1"/>
  <c r="F35" i="107" s="1"/>
  <c r="F36" i="107" s="1"/>
  <c r="J10" i="107"/>
  <c r="K10" i="107" s="1"/>
  <c r="J9" i="107"/>
  <c r="K9" i="107" s="1"/>
  <c r="J8" i="107"/>
  <c r="K8" i="107" s="1"/>
  <c r="F8" i="107"/>
  <c r="F9" i="107" s="1"/>
  <c r="D8" i="107"/>
  <c r="D9" i="107" s="1"/>
  <c r="D10" i="107" s="1"/>
  <c r="D11" i="107" s="1"/>
  <c r="D12" i="107" s="1"/>
  <c r="D13" i="107" s="1"/>
  <c r="D14" i="107" s="1"/>
  <c r="D15" i="107" s="1"/>
  <c r="D16" i="107" s="1"/>
  <c r="D17" i="107" s="1"/>
  <c r="D18" i="107" s="1"/>
  <c r="D19" i="107" s="1"/>
  <c r="D20" i="107" s="1"/>
  <c r="D21" i="107" s="1"/>
  <c r="D22" i="107" s="1"/>
  <c r="D23" i="107" s="1"/>
  <c r="D24" i="107" s="1"/>
  <c r="D25" i="107" s="1"/>
  <c r="D26" i="107" s="1"/>
  <c r="D27" i="107" s="1"/>
  <c r="D28" i="107" s="1"/>
  <c r="D29" i="107" s="1"/>
  <c r="D30" i="107" s="1"/>
  <c r="D31" i="107" s="1"/>
  <c r="D32" i="107" s="1"/>
  <c r="D33" i="107" s="1"/>
  <c r="D34" i="107" s="1"/>
  <c r="D35" i="107" s="1"/>
  <c r="D36" i="107" s="1"/>
  <c r="A8" i="107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J7" i="107"/>
  <c r="K7" i="107" s="1"/>
  <c r="J36" i="16"/>
  <c r="K36" i="16" s="1"/>
  <c r="J35" i="16"/>
  <c r="K35" i="16" s="1"/>
  <c r="J34" i="16"/>
  <c r="K34" i="16" s="1"/>
  <c r="J32" i="16"/>
  <c r="K32" i="16" s="1"/>
  <c r="J31" i="16"/>
  <c r="J29" i="16"/>
  <c r="K29" i="16" s="1"/>
  <c r="J28" i="16"/>
  <c r="K28" i="16" s="1"/>
  <c r="J27" i="16"/>
  <c r="K27" i="16" s="1"/>
  <c r="J26" i="16"/>
  <c r="K26" i="16" s="1"/>
  <c r="J25" i="16"/>
  <c r="J24" i="16"/>
  <c r="K24" i="16" s="1"/>
  <c r="K21" i="16"/>
  <c r="J20" i="16"/>
  <c r="K20" i="16" s="1"/>
  <c r="J19" i="16"/>
  <c r="K19" i="16" s="1"/>
  <c r="J18" i="16"/>
  <c r="K18" i="16" s="1"/>
  <c r="J17" i="16"/>
  <c r="K17" i="16" s="1"/>
  <c r="J16" i="16"/>
  <c r="K16" i="16" s="1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K9" i="16" s="1"/>
  <c r="J8" i="16"/>
  <c r="K8" i="16" s="1"/>
  <c r="F8" i="16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F35" i="16" s="1"/>
  <c r="F36" i="16" s="1"/>
  <c r="D8" i="16"/>
  <c r="D9" i="16" s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D20" i="16" s="1"/>
  <c r="D21" i="16" s="1"/>
  <c r="D22" i="16" s="1"/>
  <c r="D23" i="16" s="1"/>
  <c r="D24" i="16" s="1"/>
  <c r="D25" i="16" s="1"/>
  <c r="D26" i="16" s="1"/>
  <c r="D27" i="16" s="1"/>
  <c r="D28" i="16" s="1"/>
  <c r="D29" i="16" s="1"/>
  <c r="D30" i="16" s="1"/>
  <c r="D31" i="16" s="1"/>
  <c r="D32" i="16" s="1"/>
  <c r="D33" i="16" s="1"/>
  <c r="D34" i="16" s="1"/>
  <c r="D35" i="16" s="1"/>
  <c r="D36" i="16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J7" i="16"/>
  <c r="K7" i="16" s="1"/>
  <c r="J36" i="61"/>
  <c r="K36" i="61" s="1"/>
  <c r="J35" i="61"/>
  <c r="K35" i="61" s="1"/>
  <c r="J34" i="61"/>
  <c r="K34" i="61" s="1"/>
  <c r="J32" i="61"/>
  <c r="K32" i="61" s="1"/>
  <c r="J31" i="61"/>
  <c r="J30" i="61"/>
  <c r="K30" i="61" s="1"/>
  <c r="J29" i="61"/>
  <c r="K29" i="61" s="1"/>
  <c r="J28" i="61"/>
  <c r="J27" i="61"/>
  <c r="K27" i="61" s="1"/>
  <c r="J26" i="61"/>
  <c r="K26" i="61" s="1"/>
  <c r="J25" i="61"/>
  <c r="K25" i="61" s="1"/>
  <c r="J24" i="61"/>
  <c r="K24" i="61" s="1"/>
  <c r="J22" i="61"/>
  <c r="K22" i="61" s="1"/>
  <c r="J21" i="61"/>
  <c r="K21" i="61" s="1"/>
  <c r="J20" i="61"/>
  <c r="K20" i="61" s="1"/>
  <c r="J19" i="61"/>
  <c r="K19" i="61" s="1"/>
  <c r="J18" i="61"/>
  <c r="K18" i="61" s="1"/>
  <c r="J17" i="61"/>
  <c r="K17" i="61" s="1"/>
  <c r="J16" i="61"/>
  <c r="K16" i="61" s="1"/>
  <c r="J15" i="61"/>
  <c r="K15" i="61" s="1"/>
  <c r="J14" i="61"/>
  <c r="K14" i="61" s="1"/>
  <c r="J13" i="61"/>
  <c r="K13" i="61" s="1"/>
  <c r="J12" i="61"/>
  <c r="K12" i="61" s="1"/>
  <c r="J11" i="61"/>
  <c r="K11" i="61" s="1"/>
  <c r="J10" i="61"/>
  <c r="K10" i="61" s="1"/>
  <c r="J9" i="61"/>
  <c r="K9" i="61" s="1"/>
  <c r="J8" i="61"/>
  <c r="K8" i="61" s="1"/>
  <c r="D8" i="61"/>
  <c r="D9" i="61" s="1"/>
  <c r="D10" i="61" s="1"/>
  <c r="D11" i="61" s="1"/>
  <c r="D12" i="61" s="1"/>
  <c r="D13" i="61" s="1"/>
  <c r="D14" i="61" s="1"/>
  <c r="D15" i="61" s="1"/>
  <c r="D16" i="61" s="1"/>
  <c r="D17" i="61" s="1"/>
  <c r="D18" i="61" s="1"/>
  <c r="D19" i="61" s="1"/>
  <c r="D20" i="61" s="1"/>
  <c r="D21" i="61" s="1"/>
  <c r="D22" i="61" s="1"/>
  <c r="D23" i="61" s="1"/>
  <c r="D24" i="61" s="1"/>
  <c r="D25" i="61" s="1"/>
  <c r="D26" i="61" s="1"/>
  <c r="D27" i="61" s="1"/>
  <c r="D28" i="61" s="1"/>
  <c r="D29" i="61" s="1"/>
  <c r="D30" i="61" s="1"/>
  <c r="D31" i="61" s="1"/>
  <c r="D32" i="61" s="1"/>
  <c r="D33" i="61" s="1"/>
  <c r="D34" i="61" s="1"/>
  <c r="D35" i="61" s="1"/>
  <c r="D36" i="61" s="1"/>
  <c r="A8" i="6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J7" i="61"/>
  <c r="K7" i="61" s="1"/>
  <c r="J24" i="93"/>
  <c r="J10" i="93"/>
  <c r="K10" i="93" s="1"/>
  <c r="J9" i="93"/>
  <c r="K9" i="93" s="1"/>
  <c r="J8" i="93"/>
  <c r="K8" i="93" s="1"/>
  <c r="D8" i="93"/>
  <c r="D9" i="93" s="1"/>
  <c r="D10" i="93" s="1"/>
  <c r="D11" i="93" s="1"/>
  <c r="D12" i="93" s="1"/>
  <c r="D13" i="93" s="1"/>
  <c r="D14" i="93" s="1"/>
  <c r="D15" i="93" s="1"/>
  <c r="D16" i="93" s="1"/>
  <c r="D17" i="93" s="1"/>
  <c r="D18" i="93" s="1"/>
  <c r="D19" i="93" s="1"/>
  <c r="D20" i="93" s="1"/>
  <c r="D21" i="93" s="1"/>
  <c r="D22" i="93" s="1"/>
  <c r="D23" i="93" s="1"/>
  <c r="D24" i="93" s="1"/>
  <c r="D25" i="93" s="1"/>
  <c r="D26" i="93" s="1"/>
  <c r="D27" i="93" s="1"/>
  <c r="D28" i="93" s="1"/>
  <c r="D29" i="93" s="1"/>
  <c r="D30" i="93" s="1"/>
  <c r="D31" i="93" s="1"/>
  <c r="D32" i="93" s="1"/>
  <c r="D33" i="93" s="1"/>
  <c r="D34" i="93" s="1"/>
  <c r="D35" i="93" s="1"/>
  <c r="D36" i="93" s="1"/>
  <c r="A8" i="93"/>
  <c r="A9" i="93" s="1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J7" i="93"/>
  <c r="K7" i="93" s="1"/>
  <c r="J36" i="38"/>
  <c r="K36" i="38" s="1"/>
  <c r="J35" i="38"/>
  <c r="K35" i="38" s="1"/>
  <c r="J34" i="38"/>
  <c r="K34" i="38" s="1"/>
  <c r="J33" i="38"/>
  <c r="K33" i="38" s="1"/>
  <c r="J32" i="38"/>
  <c r="K32" i="38" s="1"/>
  <c r="J31" i="38"/>
  <c r="K31" i="38" s="1"/>
  <c r="J30" i="38"/>
  <c r="J29" i="38"/>
  <c r="K29" i="38" s="1"/>
  <c r="J28" i="38"/>
  <c r="K28" i="38" s="1"/>
  <c r="J27" i="38"/>
  <c r="K27" i="38" s="1"/>
  <c r="J26" i="38"/>
  <c r="K26" i="38" s="1"/>
  <c r="J25" i="38"/>
  <c r="K25" i="38" s="1"/>
  <c r="J24" i="38"/>
  <c r="K24" i="38" s="1"/>
  <c r="J22" i="38"/>
  <c r="K22" i="38" s="1"/>
  <c r="J21" i="38"/>
  <c r="K21" i="38" s="1"/>
  <c r="J20" i="38"/>
  <c r="K20" i="38" s="1"/>
  <c r="J19" i="38"/>
  <c r="K19" i="38" s="1"/>
  <c r="J18" i="38"/>
  <c r="K18" i="38" s="1"/>
  <c r="J17" i="38"/>
  <c r="K17" i="38" s="1"/>
  <c r="J16" i="38"/>
  <c r="K16" i="38" s="1"/>
  <c r="J15" i="38"/>
  <c r="K15" i="38" s="1"/>
  <c r="J14" i="38"/>
  <c r="K14" i="38" s="1"/>
  <c r="J13" i="38"/>
  <c r="K13" i="38" s="1"/>
  <c r="J12" i="38"/>
  <c r="K12" i="38" s="1"/>
  <c r="J11" i="38"/>
  <c r="K11" i="38" s="1"/>
  <c r="J10" i="38"/>
  <c r="K10" i="38" s="1"/>
  <c r="J9" i="38"/>
  <c r="K9" i="38" s="1"/>
  <c r="J8" i="38"/>
  <c r="K8" i="38" s="1"/>
  <c r="F8" i="38"/>
  <c r="F9" i="38" s="1"/>
  <c r="F10" i="38" s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D8" i="38"/>
  <c r="D9" i="38" s="1"/>
  <c r="D10" i="38" s="1"/>
  <c r="D11" i="38" s="1"/>
  <c r="D12" i="38" s="1"/>
  <c r="D13" i="38" s="1"/>
  <c r="D14" i="38" s="1"/>
  <c r="D15" i="38" s="1"/>
  <c r="D16" i="38" s="1"/>
  <c r="D17" i="38" s="1"/>
  <c r="D18" i="38" s="1"/>
  <c r="D19" i="38" s="1"/>
  <c r="D20" i="38" s="1"/>
  <c r="D21" i="38" s="1"/>
  <c r="D22" i="38" s="1"/>
  <c r="D23" i="38" s="1"/>
  <c r="D24" i="38" s="1"/>
  <c r="D25" i="38" s="1"/>
  <c r="D26" i="38" s="1"/>
  <c r="D27" i="38" s="1"/>
  <c r="D28" i="38" s="1"/>
  <c r="D29" i="38" s="1"/>
  <c r="D30" i="38" s="1"/>
  <c r="D31" i="38" s="1"/>
  <c r="D32" i="38" s="1"/>
  <c r="D33" i="38" s="1"/>
  <c r="D34" i="38" s="1"/>
  <c r="D35" i="38" s="1"/>
  <c r="D36" i="38" s="1"/>
  <c r="A8" i="38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J7" i="38"/>
  <c r="K7" i="38" s="1"/>
  <c r="J36" i="95"/>
  <c r="K36" i="95" s="1"/>
  <c r="J35" i="95"/>
  <c r="K35" i="95" s="1"/>
  <c r="J34" i="95"/>
  <c r="K34" i="95" s="1"/>
  <c r="J33" i="95"/>
  <c r="K33" i="95" s="1"/>
  <c r="J32" i="95"/>
  <c r="K32" i="95" s="1"/>
  <c r="J31" i="95"/>
  <c r="K31" i="95" s="1"/>
  <c r="J30" i="95"/>
  <c r="K30" i="95" s="1"/>
  <c r="J29" i="95"/>
  <c r="K29" i="95" s="1"/>
  <c r="J28" i="95"/>
  <c r="K28" i="95" s="1"/>
  <c r="J27" i="95"/>
  <c r="K27" i="95" s="1"/>
  <c r="J26" i="95"/>
  <c r="K26" i="95" s="1"/>
  <c r="J25" i="95"/>
  <c r="K25" i="95" s="1"/>
  <c r="J24" i="95"/>
  <c r="K24" i="95" s="1"/>
  <c r="J23" i="95"/>
  <c r="J22" i="95"/>
  <c r="K22" i="95" s="1"/>
  <c r="J21" i="95"/>
  <c r="K21" i="95" s="1"/>
  <c r="J20" i="95"/>
  <c r="K20" i="95" s="1"/>
  <c r="J19" i="95"/>
  <c r="K19" i="95" s="1"/>
  <c r="J18" i="95"/>
  <c r="K18" i="95" s="1"/>
  <c r="J17" i="95"/>
  <c r="K17" i="95" s="1"/>
  <c r="J16" i="95"/>
  <c r="K16" i="95" s="1"/>
  <c r="J15" i="95"/>
  <c r="K15" i="95" s="1"/>
  <c r="J14" i="95"/>
  <c r="K14" i="95" s="1"/>
  <c r="J13" i="95"/>
  <c r="K13" i="95" s="1"/>
  <c r="J12" i="95"/>
  <c r="K12" i="95" s="1"/>
  <c r="J11" i="95"/>
  <c r="K11" i="95" s="1"/>
  <c r="J10" i="95"/>
  <c r="K10" i="95" s="1"/>
  <c r="J9" i="95"/>
  <c r="K9" i="95" s="1"/>
  <c r="J8" i="95"/>
  <c r="K8" i="95" s="1"/>
  <c r="D8" i="95"/>
  <c r="D9" i="95" s="1"/>
  <c r="D10" i="95" s="1"/>
  <c r="D11" i="95" s="1"/>
  <c r="D12" i="95" s="1"/>
  <c r="D13" i="95" s="1"/>
  <c r="D14" i="95" s="1"/>
  <c r="D15" i="95" s="1"/>
  <c r="D16" i="95" s="1"/>
  <c r="D17" i="95" s="1"/>
  <c r="D18" i="95" s="1"/>
  <c r="D19" i="95" s="1"/>
  <c r="D20" i="95" s="1"/>
  <c r="D21" i="95" s="1"/>
  <c r="D22" i="95" s="1"/>
  <c r="D23" i="95" s="1"/>
  <c r="D24" i="95" s="1"/>
  <c r="D25" i="95" s="1"/>
  <c r="D26" i="95" s="1"/>
  <c r="D27" i="95" s="1"/>
  <c r="D28" i="95" s="1"/>
  <c r="D29" i="95" s="1"/>
  <c r="D30" i="95" s="1"/>
  <c r="D31" i="95" s="1"/>
  <c r="D32" i="95" s="1"/>
  <c r="D33" i="95" s="1"/>
  <c r="D34" i="95" s="1"/>
  <c r="D35" i="95" s="1"/>
  <c r="D36" i="95" s="1"/>
  <c r="A8" i="95"/>
  <c r="A9" i="95" s="1"/>
  <c r="A10" i="95" s="1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J7" i="95"/>
  <c r="K7" i="95" s="1"/>
  <c r="J36" i="94"/>
  <c r="K36" i="94" s="1"/>
  <c r="J35" i="94"/>
  <c r="K35" i="94" s="1"/>
  <c r="J34" i="94"/>
  <c r="K34" i="94" s="1"/>
  <c r="J33" i="94"/>
  <c r="K33" i="94" s="1"/>
  <c r="J32" i="94"/>
  <c r="K32" i="94" s="1"/>
  <c r="J31" i="94"/>
  <c r="J30" i="94"/>
  <c r="J29" i="94"/>
  <c r="K29" i="94" s="1"/>
  <c r="J28" i="94"/>
  <c r="K28" i="94" s="1"/>
  <c r="J27" i="94"/>
  <c r="K27" i="94" s="1"/>
  <c r="J26" i="94"/>
  <c r="K26" i="94" s="1"/>
  <c r="J25" i="94"/>
  <c r="K25" i="94" s="1"/>
  <c r="J24" i="94"/>
  <c r="J22" i="94"/>
  <c r="K22" i="94" s="1"/>
  <c r="J21" i="94"/>
  <c r="K21" i="94" s="1"/>
  <c r="J20" i="94"/>
  <c r="K20" i="94" s="1"/>
  <c r="J19" i="94"/>
  <c r="K19" i="94" s="1"/>
  <c r="J18" i="94"/>
  <c r="K18" i="94" s="1"/>
  <c r="J17" i="94"/>
  <c r="K17" i="94" s="1"/>
  <c r="J16" i="94"/>
  <c r="K16" i="94" s="1"/>
  <c r="J15" i="94"/>
  <c r="K15" i="94" s="1"/>
  <c r="J14" i="94"/>
  <c r="K14" i="94" s="1"/>
  <c r="J13" i="94"/>
  <c r="K13" i="94" s="1"/>
  <c r="J12" i="94"/>
  <c r="K12" i="94" s="1"/>
  <c r="J11" i="94"/>
  <c r="K11" i="94" s="1"/>
  <c r="J10" i="94"/>
  <c r="K10" i="94" s="1"/>
  <c r="J9" i="94"/>
  <c r="K9" i="94" s="1"/>
  <c r="J8" i="94"/>
  <c r="K8" i="94" s="1"/>
  <c r="D8" i="94"/>
  <c r="D9" i="94" s="1"/>
  <c r="D10" i="94" s="1"/>
  <c r="D11" i="94" s="1"/>
  <c r="D12" i="94" s="1"/>
  <c r="D13" i="94" s="1"/>
  <c r="D14" i="94" s="1"/>
  <c r="D15" i="94" s="1"/>
  <c r="D16" i="94" s="1"/>
  <c r="D17" i="94" s="1"/>
  <c r="D18" i="94" s="1"/>
  <c r="D19" i="94" s="1"/>
  <c r="D20" i="94" s="1"/>
  <c r="D21" i="94" s="1"/>
  <c r="D22" i="94" s="1"/>
  <c r="D23" i="94" s="1"/>
  <c r="D24" i="94" s="1"/>
  <c r="D25" i="94" s="1"/>
  <c r="D26" i="94" s="1"/>
  <c r="D27" i="94" s="1"/>
  <c r="D28" i="94" s="1"/>
  <c r="D29" i="94" s="1"/>
  <c r="D30" i="94" s="1"/>
  <c r="D31" i="94" s="1"/>
  <c r="D32" i="94" s="1"/>
  <c r="D33" i="94" s="1"/>
  <c r="D34" i="94" s="1"/>
  <c r="D35" i="94" s="1"/>
  <c r="D36" i="94" s="1"/>
  <c r="A8" i="94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J7" i="94"/>
  <c r="K7" i="94" s="1"/>
  <c r="J36" i="11"/>
  <c r="K36" i="11" s="1"/>
  <c r="J35" i="11"/>
  <c r="K35" i="11" s="1"/>
  <c r="J34" i="11"/>
  <c r="K34" i="11" s="1"/>
  <c r="J33" i="11"/>
  <c r="J32" i="11"/>
  <c r="J31" i="11"/>
  <c r="K31" i="11" s="1"/>
  <c r="J30" i="11"/>
  <c r="K30" i="11" s="1"/>
  <c r="J29" i="11"/>
  <c r="K29" i="11" s="1"/>
  <c r="J28" i="11"/>
  <c r="K28" i="11" s="1"/>
  <c r="J27" i="11"/>
  <c r="K27" i="11" s="1"/>
  <c r="J26" i="11"/>
  <c r="K26" i="11" s="1"/>
  <c r="J25" i="11"/>
  <c r="K25" i="11" s="1"/>
  <c r="J24" i="11"/>
  <c r="J23" i="11"/>
  <c r="J22" i="11"/>
  <c r="K22" i="11" s="1"/>
  <c r="J21" i="11"/>
  <c r="K21" i="11" s="1"/>
  <c r="J20" i="11"/>
  <c r="K20" i="11" s="1"/>
  <c r="J19" i="11"/>
  <c r="K19" i="11" s="1"/>
  <c r="J18" i="11"/>
  <c r="K18" i="11" s="1"/>
  <c r="J17" i="11"/>
  <c r="K17" i="11" s="1"/>
  <c r="J16" i="11"/>
  <c r="K16" i="11" s="1"/>
  <c r="J15" i="11"/>
  <c r="K15" i="11" s="1"/>
  <c r="J14" i="11"/>
  <c r="K14" i="11" s="1"/>
  <c r="J13" i="11"/>
  <c r="K13" i="11" s="1"/>
  <c r="J12" i="11"/>
  <c r="K12" i="11" s="1"/>
  <c r="J11" i="11"/>
  <c r="K11" i="11" s="1"/>
  <c r="J10" i="11"/>
  <c r="K10" i="11" s="1"/>
  <c r="J9" i="11"/>
  <c r="K9" i="11" s="1"/>
  <c r="J8" i="11"/>
  <c r="K8" i="11" s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J7" i="11"/>
  <c r="K7" i="11" s="1"/>
  <c r="J36" i="85"/>
  <c r="K36" i="85" s="1"/>
  <c r="J35" i="85"/>
  <c r="K35" i="85" s="1"/>
  <c r="J34" i="85"/>
  <c r="K34" i="85" s="1"/>
  <c r="J33" i="85"/>
  <c r="K33" i="85" s="1"/>
  <c r="J32" i="85"/>
  <c r="J31" i="85"/>
  <c r="K31" i="85" s="1"/>
  <c r="J27" i="85"/>
  <c r="K27" i="85" s="1"/>
  <c r="J26" i="85"/>
  <c r="K26" i="85" s="1"/>
  <c r="J25" i="85"/>
  <c r="K25" i="85" s="1"/>
  <c r="J24" i="85"/>
  <c r="J23" i="85"/>
  <c r="K23" i="85" s="1"/>
  <c r="J20" i="85"/>
  <c r="K20" i="85" s="1"/>
  <c r="J19" i="85"/>
  <c r="K19" i="85" s="1"/>
  <c r="J18" i="85"/>
  <c r="K18" i="85" s="1"/>
  <c r="J17" i="85"/>
  <c r="K17" i="85" s="1"/>
  <c r="J16" i="85"/>
  <c r="K16" i="85" s="1"/>
  <c r="J15" i="85"/>
  <c r="K15" i="85" s="1"/>
  <c r="J14" i="85"/>
  <c r="K14" i="85" s="1"/>
  <c r="J13" i="85"/>
  <c r="K13" i="85" s="1"/>
  <c r="J12" i="85"/>
  <c r="K12" i="85" s="1"/>
  <c r="J11" i="85"/>
  <c r="K11" i="85" s="1"/>
  <c r="J10" i="85"/>
  <c r="K10" i="85" s="1"/>
  <c r="J8" i="85"/>
  <c r="K8" i="85" s="1"/>
  <c r="A8" i="85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J7" i="85"/>
  <c r="K7" i="85" s="1"/>
  <c r="J35" i="65"/>
  <c r="K35" i="65" s="1"/>
  <c r="J34" i="65"/>
  <c r="K34" i="65" s="1"/>
  <c r="A8" i="65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J7" i="65"/>
  <c r="K7" i="65" s="1"/>
  <c r="J36" i="17"/>
  <c r="K36" i="17" s="1"/>
  <c r="J35" i="17"/>
  <c r="K35" i="17" s="1"/>
  <c r="J34" i="17"/>
  <c r="K34" i="17" s="1"/>
  <c r="J33" i="17"/>
  <c r="J32" i="17"/>
  <c r="K32" i="17" s="1"/>
  <c r="J31" i="17"/>
  <c r="K31" i="17" s="1"/>
  <c r="J30" i="17"/>
  <c r="K30" i="17" s="1"/>
  <c r="J29" i="17"/>
  <c r="K29" i="17" s="1"/>
  <c r="J28" i="17"/>
  <c r="K28" i="17" s="1"/>
  <c r="J27" i="17"/>
  <c r="K27" i="17" s="1"/>
  <c r="J26" i="17"/>
  <c r="J25" i="17"/>
  <c r="J24" i="17"/>
  <c r="K24" i="17" s="1"/>
  <c r="J23" i="17"/>
  <c r="K23" i="17" s="1"/>
  <c r="J22" i="17"/>
  <c r="K22" i="17" s="1"/>
  <c r="J20" i="17"/>
  <c r="K20" i="17" s="1"/>
  <c r="J19" i="17"/>
  <c r="K19" i="17" s="1"/>
  <c r="J18" i="17"/>
  <c r="K18" i="17" s="1"/>
  <c r="J17" i="17"/>
  <c r="K17" i="17" s="1"/>
  <c r="J16" i="17"/>
  <c r="K16" i="17" s="1"/>
  <c r="J15" i="17"/>
  <c r="K15" i="17" s="1"/>
  <c r="J14" i="17"/>
  <c r="K14" i="17" s="1"/>
  <c r="J13" i="17"/>
  <c r="K13" i="17" s="1"/>
  <c r="J12" i="17"/>
  <c r="K12" i="17" s="1"/>
  <c r="J11" i="17"/>
  <c r="K11" i="17" s="1"/>
  <c r="J10" i="17"/>
  <c r="K10" i="17" s="1"/>
  <c r="J8" i="17"/>
  <c r="K8" i="17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J7" i="17"/>
  <c r="K7" i="17" s="1"/>
  <c r="J37" i="43"/>
  <c r="K37" i="43" s="1"/>
  <c r="J36" i="43"/>
  <c r="K36" i="43" s="1"/>
  <c r="J35" i="43"/>
  <c r="K35" i="43" s="1"/>
  <c r="J34" i="43"/>
  <c r="J33" i="43"/>
  <c r="K33" i="43" s="1"/>
  <c r="J32" i="43"/>
  <c r="K32" i="43" s="1"/>
  <c r="J31" i="43"/>
  <c r="K31" i="43" s="1"/>
  <c r="J30" i="43"/>
  <c r="J29" i="43"/>
  <c r="K29" i="43" s="1"/>
  <c r="J28" i="43"/>
  <c r="K28" i="43" s="1"/>
  <c r="J27" i="43"/>
  <c r="K27" i="43" s="1"/>
  <c r="J26" i="43"/>
  <c r="J25" i="43"/>
  <c r="J24" i="43"/>
  <c r="K24" i="43" s="1"/>
  <c r="J23" i="43"/>
  <c r="K23" i="43" s="1"/>
  <c r="J22" i="43"/>
  <c r="K22" i="43" s="1"/>
  <c r="J21" i="43"/>
  <c r="K21" i="43" s="1"/>
  <c r="J20" i="43"/>
  <c r="K20" i="43" s="1"/>
  <c r="J19" i="43"/>
  <c r="K19" i="43" s="1"/>
  <c r="J18" i="43"/>
  <c r="K18" i="43" s="1"/>
  <c r="J17" i="43"/>
  <c r="K17" i="43" s="1"/>
  <c r="J16" i="43"/>
  <c r="K16" i="43" s="1"/>
  <c r="J15" i="43"/>
  <c r="K15" i="43" s="1"/>
  <c r="J14" i="43"/>
  <c r="K14" i="43" s="1"/>
  <c r="J13" i="43"/>
  <c r="K13" i="43" s="1"/>
  <c r="J12" i="43"/>
  <c r="K12" i="43" s="1"/>
  <c r="J11" i="43"/>
  <c r="K11" i="43" s="1"/>
  <c r="J10" i="43"/>
  <c r="K10" i="43" s="1"/>
  <c r="J9" i="43"/>
  <c r="K9" i="43" s="1"/>
  <c r="A9" i="43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J8" i="43"/>
  <c r="K8" i="43" s="1"/>
  <c r="J36" i="57"/>
  <c r="K36" i="57" s="1"/>
  <c r="J35" i="57"/>
  <c r="K35" i="57" s="1"/>
  <c r="J34" i="57"/>
  <c r="K34" i="57" s="1"/>
  <c r="J33" i="57"/>
  <c r="K33" i="57" s="1"/>
  <c r="J32" i="57"/>
  <c r="K32" i="57" s="1"/>
  <c r="J31" i="57"/>
  <c r="J30" i="57"/>
  <c r="J29" i="57"/>
  <c r="K29" i="57" s="1"/>
  <c r="J28" i="57"/>
  <c r="K28" i="57" s="1"/>
  <c r="J27" i="57"/>
  <c r="K27" i="57" s="1"/>
  <c r="J26" i="57"/>
  <c r="K26" i="57" s="1"/>
  <c r="J25" i="57"/>
  <c r="J24" i="57"/>
  <c r="K24" i="57" s="1"/>
  <c r="J22" i="57"/>
  <c r="K22" i="57" s="1"/>
  <c r="J21" i="57"/>
  <c r="K21" i="57" s="1"/>
  <c r="J20" i="57"/>
  <c r="K20" i="57" s="1"/>
  <c r="J19" i="57"/>
  <c r="K19" i="57" s="1"/>
  <c r="J18" i="57"/>
  <c r="K18" i="57" s="1"/>
  <c r="J17" i="57"/>
  <c r="K17" i="57" s="1"/>
  <c r="J16" i="57"/>
  <c r="K16" i="57" s="1"/>
  <c r="J15" i="57"/>
  <c r="K15" i="57" s="1"/>
  <c r="J14" i="57"/>
  <c r="K14" i="57" s="1"/>
  <c r="J13" i="57"/>
  <c r="K13" i="57" s="1"/>
  <c r="K12" i="57"/>
  <c r="J11" i="57"/>
  <c r="K11" i="57" s="1"/>
  <c r="J10" i="57"/>
  <c r="K10" i="57" s="1"/>
  <c r="J9" i="57"/>
  <c r="K9" i="57" s="1"/>
  <c r="J8" i="57"/>
  <c r="K8" i="57" s="1"/>
  <c r="A8" i="57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J7" i="57"/>
  <c r="K7" i="57" s="1"/>
  <c r="J36" i="24"/>
  <c r="K36" i="24" s="1"/>
  <c r="J35" i="24"/>
  <c r="K35" i="24" s="1"/>
  <c r="J34" i="24"/>
  <c r="K34" i="24" s="1"/>
  <c r="J33" i="24"/>
  <c r="K33" i="24" s="1"/>
  <c r="J32" i="24"/>
  <c r="K32" i="24" s="1"/>
  <c r="J31" i="24"/>
  <c r="K31" i="24" s="1"/>
  <c r="J30" i="24"/>
  <c r="J29" i="24"/>
  <c r="K29" i="24" s="1"/>
  <c r="J28" i="24"/>
  <c r="K28" i="24" s="1"/>
  <c r="K27" i="24"/>
  <c r="J26" i="24"/>
  <c r="K26" i="24" s="1"/>
  <c r="J25" i="24"/>
  <c r="K25" i="24" s="1"/>
  <c r="J24" i="24"/>
  <c r="K24" i="24" s="1"/>
  <c r="J23" i="24"/>
  <c r="K23" i="24" s="1"/>
  <c r="J22" i="24"/>
  <c r="K22" i="24" s="1"/>
  <c r="J21" i="24"/>
  <c r="K21" i="24" s="1"/>
  <c r="J20" i="24"/>
  <c r="K20" i="24" s="1"/>
  <c r="J19" i="24"/>
  <c r="K19" i="24" s="1"/>
  <c r="J18" i="24"/>
  <c r="K18" i="24" s="1"/>
  <c r="J17" i="24"/>
  <c r="J16" i="24"/>
  <c r="K16" i="24" s="1"/>
  <c r="J15" i="24"/>
  <c r="K15" i="24" s="1"/>
  <c r="J14" i="24"/>
  <c r="K14" i="24" s="1"/>
  <c r="J13" i="24"/>
  <c r="K13" i="24" s="1"/>
  <c r="J12" i="24"/>
  <c r="K12" i="24" s="1"/>
  <c r="J10" i="24"/>
  <c r="K10" i="24" s="1"/>
  <c r="J9" i="24"/>
  <c r="K9" i="24" s="1"/>
  <c r="J8" i="24"/>
  <c r="K8" i="24" s="1"/>
  <c r="A8" i="24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J7" i="24"/>
  <c r="K7" i="24" s="1"/>
  <c r="J36" i="111"/>
  <c r="K36" i="111" s="1"/>
  <c r="J35" i="111"/>
  <c r="K35" i="111" s="1"/>
  <c r="J34" i="111"/>
  <c r="K34" i="111" s="1"/>
  <c r="J33" i="111"/>
  <c r="K33" i="111" s="1"/>
  <c r="J32" i="111"/>
  <c r="K32" i="111" s="1"/>
  <c r="J31" i="111"/>
  <c r="K31" i="111" s="1"/>
  <c r="J30" i="111"/>
  <c r="K30" i="111" s="1"/>
  <c r="J29" i="111"/>
  <c r="K29" i="111" s="1"/>
  <c r="J28" i="111"/>
  <c r="K28" i="111" s="1"/>
  <c r="J27" i="111"/>
  <c r="J26" i="111"/>
  <c r="K26" i="111" s="1"/>
  <c r="J25" i="111"/>
  <c r="K25" i="111" s="1"/>
  <c r="J24" i="111"/>
  <c r="J23" i="111"/>
  <c r="K23" i="111" s="1"/>
  <c r="J22" i="111"/>
  <c r="K22" i="111" s="1"/>
  <c r="J21" i="111"/>
  <c r="K21" i="111" s="1"/>
  <c r="J20" i="111"/>
  <c r="K20" i="111" s="1"/>
  <c r="J19" i="111"/>
  <c r="K19" i="111" s="1"/>
  <c r="J18" i="111"/>
  <c r="K18" i="111" s="1"/>
  <c r="J17" i="111"/>
  <c r="K17" i="111" s="1"/>
  <c r="J16" i="111"/>
  <c r="K16" i="111" s="1"/>
  <c r="J15" i="111"/>
  <c r="K15" i="111" s="1"/>
  <c r="J14" i="111"/>
  <c r="K14" i="111" s="1"/>
  <c r="J13" i="111"/>
  <c r="K13" i="111" s="1"/>
  <c r="J12" i="111"/>
  <c r="K12" i="111" s="1"/>
  <c r="J11" i="111"/>
  <c r="K11" i="111" s="1"/>
  <c r="J10" i="111"/>
  <c r="K10" i="111" s="1"/>
  <c r="J9" i="111"/>
  <c r="K9" i="111" s="1"/>
  <c r="J8" i="111"/>
  <c r="K8" i="111" s="1"/>
  <c r="A8" i="111"/>
  <c r="A9" i="111" s="1"/>
  <c r="A10" i="111" s="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J7" i="111"/>
  <c r="K7" i="111" s="1"/>
  <c r="J36" i="109"/>
  <c r="K36" i="109" s="1"/>
  <c r="J35" i="109"/>
  <c r="K35" i="109" s="1"/>
  <c r="J34" i="109"/>
  <c r="K34" i="109" s="1"/>
  <c r="J33" i="109"/>
  <c r="K33" i="109" s="1"/>
  <c r="J32" i="109"/>
  <c r="K32" i="109" s="1"/>
  <c r="J31" i="109"/>
  <c r="K31" i="109" s="1"/>
  <c r="J30" i="109"/>
  <c r="K30" i="109" s="1"/>
  <c r="J29" i="109"/>
  <c r="J28" i="109"/>
  <c r="K28" i="109" s="1"/>
  <c r="J27" i="109"/>
  <c r="K27" i="109" s="1"/>
  <c r="J26" i="109"/>
  <c r="J25" i="109"/>
  <c r="K25" i="109" s="1"/>
  <c r="J24" i="109"/>
  <c r="J23" i="109"/>
  <c r="K23" i="109" s="1"/>
  <c r="J22" i="109"/>
  <c r="K22" i="109" s="1"/>
  <c r="J21" i="109"/>
  <c r="K21" i="109" s="1"/>
  <c r="J20" i="109"/>
  <c r="K20" i="109" s="1"/>
  <c r="J19" i="109"/>
  <c r="K19" i="109" s="1"/>
  <c r="J18" i="109"/>
  <c r="K18" i="109" s="1"/>
  <c r="J17" i="109"/>
  <c r="K17" i="109" s="1"/>
  <c r="J16" i="109"/>
  <c r="K16" i="109" s="1"/>
  <c r="J15" i="109"/>
  <c r="K15" i="109" s="1"/>
  <c r="J14" i="109"/>
  <c r="K14" i="109" s="1"/>
  <c r="J13" i="109"/>
  <c r="K13" i="109" s="1"/>
  <c r="J12" i="109"/>
  <c r="K12" i="109" s="1"/>
  <c r="J11" i="109"/>
  <c r="K11" i="109" s="1"/>
  <c r="J10" i="109"/>
  <c r="K10" i="109" s="1"/>
  <c r="J9" i="109"/>
  <c r="K9" i="109" s="1"/>
  <c r="J8" i="109"/>
  <c r="K8" i="109" s="1"/>
  <c r="A8" i="109"/>
  <c r="A9" i="109" s="1"/>
  <c r="A10" i="109" s="1"/>
  <c r="A11" i="109" s="1"/>
  <c r="A12" i="109" s="1"/>
  <c r="A13" i="109" s="1"/>
  <c r="A14" i="109" s="1"/>
  <c r="A15" i="109" s="1"/>
  <c r="A16" i="109" s="1"/>
  <c r="A17" i="109" s="1"/>
  <c r="A18" i="109" s="1"/>
  <c r="A19" i="109" s="1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J7" i="109"/>
  <c r="K7" i="109" s="1"/>
  <c r="J36" i="117"/>
  <c r="K36" i="117" s="1"/>
  <c r="J35" i="117"/>
  <c r="K35" i="117" s="1"/>
  <c r="J34" i="117"/>
  <c r="K34" i="117" s="1"/>
  <c r="J33" i="117"/>
  <c r="K33" i="117" s="1"/>
  <c r="J32" i="117"/>
  <c r="K32" i="117" s="1"/>
  <c r="J31" i="117"/>
  <c r="K31" i="117" s="1"/>
  <c r="J30" i="117"/>
  <c r="K30" i="117" s="1"/>
  <c r="J29" i="117"/>
  <c r="K29" i="117" s="1"/>
  <c r="J28" i="117"/>
  <c r="K28" i="117" s="1"/>
  <c r="J27" i="117"/>
  <c r="K27" i="117" s="1"/>
  <c r="J26" i="117"/>
  <c r="K26" i="117" s="1"/>
  <c r="J25" i="117"/>
  <c r="J24" i="117"/>
  <c r="K24" i="117" s="1"/>
  <c r="J23" i="117"/>
  <c r="K23" i="117" s="1"/>
  <c r="J22" i="117"/>
  <c r="K22" i="117" s="1"/>
  <c r="J21" i="117"/>
  <c r="K21" i="117" s="1"/>
  <c r="J20" i="117"/>
  <c r="K20" i="117" s="1"/>
  <c r="J19" i="117"/>
  <c r="K19" i="117" s="1"/>
  <c r="J18" i="117"/>
  <c r="K18" i="117" s="1"/>
  <c r="J17" i="117"/>
  <c r="K17" i="117" s="1"/>
  <c r="J16" i="117"/>
  <c r="K16" i="117" s="1"/>
  <c r="J15" i="117"/>
  <c r="K15" i="117" s="1"/>
  <c r="J14" i="117"/>
  <c r="K14" i="117" s="1"/>
  <c r="J13" i="117"/>
  <c r="K13" i="117" s="1"/>
  <c r="J12" i="117"/>
  <c r="K12" i="117" s="1"/>
  <c r="J11" i="117"/>
  <c r="K11" i="117" s="1"/>
  <c r="J10" i="117"/>
  <c r="K10" i="117" s="1"/>
  <c r="J9" i="117"/>
  <c r="K9" i="117" s="1"/>
  <c r="J8" i="117"/>
  <c r="K8" i="117" s="1"/>
  <c r="A8" i="117"/>
  <c r="A9" i="117" s="1"/>
  <c r="A10" i="117" s="1"/>
  <c r="A11" i="117" s="1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A35" i="117" s="1"/>
  <c r="A36" i="117" s="1"/>
  <c r="J7" i="117"/>
  <c r="K7" i="117" s="1"/>
  <c r="J36" i="121"/>
  <c r="K36" i="121" s="1"/>
  <c r="J35" i="121"/>
  <c r="K35" i="121" s="1"/>
  <c r="J34" i="121"/>
  <c r="J33" i="121"/>
  <c r="K33" i="121" s="1"/>
  <c r="J32" i="121"/>
  <c r="K32" i="121" s="1"/>
  <c r="J31" i="121"/>
  <c r="K31" i="121" s="1"/>
  <c r="J30" i="121"/>
  <c r="J29" i="121"/>
  <c r="K29" i="121" s="1"/>
  <c r="J28" i="121"/>
  <c r="K28" i="121" s="1"/>
  <c r="J27" i="121"/>
  <c r="J26" i="121"/>
  <c r="K26" i="121" s="1"/>
  <c r="J25" i="121"/>
  <c r="K25" i="121" s="1"/>
  <c r="J24" i="121"/>
  <c r="K24" i="121" s="1"/>
  <c r="J23" i="121"/>
  <c r="K23" i="121" s="1"/>
  <c r="J22" i="121"/>
  <c r="K22" i="121" s="1"/>
  <c r="J21" i="121"/>
  <c r="K21" i="121" s="1"/>
  <c r="J20" i="121"/>
  <c r="K20" i="121" s="1"/>
  <c r="J19" i="121"/>
  <c r="K19" i="121" s="1"/>
  <c r="J18" i="121"/>
  <c r="K18" i="121" s="1"/>
  <c r="J17" i="121"/>
  <c r="K17" i="121" s="1"/>
  <c r="J16" i="121"/>
  <c r="K16" i="121" s="1"/>
  <c r="J15" i="121"/>
  <c r="K15" i="121" s="1"/>
  <c r="J14" i="121"/>
  <c r="K14" i="121" s="1"/>
  <c r="J13" i="121"/>
  <c r="K13" i="121" s="1"/>
  <c r="J12" i="121"/>
  <c r="K12" i="121" s="1"/>
  <c r="J11" i="121"/>
  <c r="K11" i="121" s="1"/>
  <c r="J10" i="121"/>
  <c r="K10" i="121" s="1"/>
  <c r="J9" i="121"/>
  <c r="K9" i="121" s="1"/>
  <c r="K8" i="121"/>
  <c r="A8" i="121"/>
  <c r="A9" i="121" s="1"/>
  <c r="A10" i="121" s="1"/>
  <c r="A11" i="121" s="1"/>
  <c r="A12" i="121" s="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A35" i="121" s="1"/>
  <c r="A36" i="121" s="1"/>
  <c r="J7" i="121"/>
  <c r="K7" i="121" s="1"/>
  <c r="J36" i="23"/>
  <c r="K36" i="23" s="1"/>
  <c r="J35" i="23"/>
  <c r="K35" i="23" s="1"/>
  <c r="J34" i="23"/>
  <c r="K34" i="23" s="1"/>
  <c r="J32" i="23"/>
  <c r="J31" i="23"/>
  <c r="J30" i="23"/>
  <c r="K30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3" i="23"/>
  <c r="K13" i="23" s="1"/>
  <c r="J12" i="23"/>
  <c r="K12" i="23" s="1"/>
  <c r="J11" i="23"/>
  <c r="K11" i="23" s="1"/>
  <c r="J10" i="23"/>
  <c r="K10" i="23" s="1"/>
  <c r="J9" i="23"/>
  <c r="K9" i="23" s="1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J8" i="23"/>
  <c r="K8" i="23" s="1"/>
  <c r="D8" i="23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A8" i="23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J7" i="23"/>
  <c r="K7" i="23" s="1"/>
  <c r="J36" i="125"/>
  <c r="K36" i="125" s="1"/>
  <c r="J35" i="125"/>
  <c r="K35" i="125" s="1"/>
  <c r="J34" i="125"/>
  <c r="K34" i="125" s="1"/>
  <c r="J33" i="125"/>
  <c r="J32" i="125"/>
  <c r="J31" i="125"/>
  <c r="K31" i="125" s="1"/>
  <c r="J30" i="125"/>
  <c r="K30" i="125" s="1"/>
  <c r="J29" i="125"/>
  <c r="J28" i="125"/>
  <c r="K28" i="125" s="1"/>
  <c r="J27" i="125"/>
  <c r="K27" i="125" s="1"/>
  <c r="J26" i="125"/>
  <c r="K26" i="125" s="1"/>
  <c r="J25" i="125"/>
  <c r="K25" i="125" s="1"/>
  <c r="J24" i="125"/>
  <c r="J23" i="125"/>
  <c r="K23" i="125" s="1"/>
  <c r="J22" i="125"/>
  <c r="K22" i="125" s="1"/>
  <c r="J21" i="125"/>
  <c r="K21" i="125" s="1"/>
  <c r="J19" i="125"/>
  <c r="K19" i="125" s="1"/>
  <c r="J18" i="125"/>
  <c r="K18" i="125" s="1"/>
  <c r="J17" i="125"/>
  <c r="K17" i="125" s="1"/>
  <c r="J16" i="125"/>
  <c r="K16" i="125" s="1"/>
  <c r="J15" i="125"/>
  <c r="K15" i="125" s="1"/>
  <c r="J14" i="125"/>
  <c r="K14" i="125" s="1"/>
  <c r="J13" i="125"/>
  <c r="K13" i="125" s="1"/>
  <c r="J12" i="125"/>
  <c r="K12" i="125" s="1"/>
  <c r="J11" i="125"/>
  <c r="K11" i="125" s="1"/>
  <c r="J10" i="125"/>
  <c r="K10" i="125" s="1"/>
  <c r="J9" i="125"/>
  <c r="K9" i="125" s="1"/>
  <c r="J8" i="125"/>
  <c r="K8" i="125" s="1"/>
  <c r="A8" i="125"/>
  <c r="A9" i="125" s="1"/>
  <c r="A10" i="125" s="1"/>
  <c r="A11" i="125" s="1"/>
  <c r="A12" i="125" s="1"/>
  <c r="A13" i="125" s="1"/>
  <c r="A14" i="125" s="1"/>
  <c r="A15" i="125" s="1"/>
  <c r="A16" i="125" s="1"/>
  <c r="A17" i="125" s="1"/>
  <c r="A18" i="125" s="1"/>
  <c r="A19" i="125" s="1"/>
  <c r="A20" i="125" s="1"/>
  <c r="A21" i="125" s="1"/>
  <c r="A22" i="125" s="1"/>
  <c r="A23" i="125" s="1"/>
  <c r="A24" i="125" s="1"/>
  <c r="A25" i="125" s="1"/>
  <c r="A26" i="125" s="1"/>
  <c r="A27" i="125" s="1"/>
  <c r="A28" i="125" s="1"/>
  <c r="A29" i="125" s="1"/>
  <c r="A30" i="125" s="1"/>
  <c r="A31" i="125" s="1"/>
  <c r="A32" i="125" s="1"/>
  <c r="A33" i="125" s="1"/>
  <c r="A34" i="125" s="1"/>
  <c r="A35" i="125" s="1"/>
  <c r="A36" i="125" s="1"/>
  <c r="J7" i="125"/>
  <c r="K7" i="125" s="1"/>
  <c r="L40" i="27"/>
  <c r="K40" i="27"/>
  <c r="J40" i="27"/>
  <c r="I40" i="27"/>
  <c r="H40" i="27"/>
  <c r="G40" i="27"/>
  <c r="F40" i="27"/>
  <c r="E40" i="27"/>
  <c r="D40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E1" i="27"/>
  <c r="F1" i="27" s="1"/>
  <c r="G1" i="27" s="1"/>
  <c r="H1" i="27" s="1"/>
  <c r="I1" i="27" s="1"/>
  <c r="J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AC1" i="27" s="1"/>
  <c r="AD1" i="27" s="1"/>
  <c r="AE1" i="27" s="1"/>
  <c r="AF1" i="27" s="1"/>
  <c r="AG1" i="27" s="1"/>
  <c r="AH1" i="27" s="1"/>
  <c r="AI1" i="27" s="1"/>
  <c r="AJ1" i="27" s="1"/>
  <c r="AK1" i="27" s="1"/>
  <c r="AL1" i="27" s="1"/>
  <c r="AM1" i="27" s="1"/>
  <c r="AN1" i="27" s="1"/>
  <c r="AO1" i="27" s="1"/>
  <c r="AP1" i="27" s="1"/>
  <c r="AZ41" i="60"/>
  <c r="AZ42" i="60" s="1"/>
  <c r="AW41" i="60"/>
  <c r="AW42" i="60" s="1"/>
  <c r="AT41" i="60"/>
  <c r="AT42" i="60" s="1"/>
  <c r="AQ41" i="60"/>
  <c r="AQ42" i="60" s="1"/>
  <c r="AN41" i="60"/>
  <c r="AN42" i="60" s="1"/>
  <c r="AK41" i="60"/>
  <c r="AK42" i="60" s="1"/>
  <c r="AH41" i="60"/>
  <c r="AH42" i="60" s="1"/>
  <c r="AE41" i="60"/>
  <c r="AE42" i="60" s="1"/>
  <c r="AB41" i="60"/>
  <c r="AB42" i="60" s="1"/>
  <c r="Y41" i="60"/>
  <c r="Y42" i="60" s="1"/>
  <c r="V41" i="60"/>
  <c r="V42" i="60" s="1"/>
  <c r="S41" i="60"/>
  <c r="S42" i="60" s="1"/>
  <c r="P41" i="60"/>
  <c r="P42" i="60" s="1"/>
  <c r="M41" i="60"/>
  <c r="M42" i="60" s="1"/>
  <c r="K41" i="60"/>
  <c r="K42" i="60" s="1"/>
  <c r="J41" i="60"/>
  <c r="J42" i="60" s="1"/>
  <c r="I36" i="60"/>
  <c r="G36" i="60"/>
  <c r="I35" i="60"/>
  <c r="G35" i="60"/>
  <c r="I34" i="60"/>
  <c r="G34" i="60"/>
  <c r="D34" i="60" s="1"/>
  <c r="I33" i="60"/>
  <c r="G33" i="60"/>
  <c r="D33" i="60" s="1"/>
  <c r="I32" i="60"/>
  <c r="G32" i="60"/>
  <c r="D32" i="60"/>
  <c r="I31" i="60"/>
  <c r="G31" i="60"/>
  <c r="I30" i="60"/>
  <c r="G30" i="60"/>
  <c r="I29" i="60"/>
  <c r="G29" i="60"/>
  <c r="D29" i="60" s="1"/>
  <c r="I28" i="60"/>
  <c r="G28" i="60"/>
  <c r="I27" i="60"/>
  <c r="G27" i="60"/>
  <c r="I26" i="60"/>
  <c r="G26" i="60"/>
  <c r="D26" i="60" s="1"/>
  <c r="I25" i="60"/>
  <c r="G25" i="60"/>
  <c r="I24" i="60"/>
  <c r="G24" i="60"/>
  <c r="D24" i="60" s="1"/>
  <c r="I23" i="60"/>
  <c r="G23" i="60"/>
  <c r="I22" i="60"/>
  <c r="G22" i="60"/>
  <c r="D22" i="60" s="1"/>
  <c r="I21" i="60"/>
  <c r="G21" i="60"/>
  <c r="I20" i="60"/>
  <c r="G20" i="60"/>
  <c r="I19" i="60"/>
  <c r="G19" i="60"/>
  <c r="I18" i="60"/>
  <c r="G18" i="60"/>
  <c r="I17" i="60"/>
  <c r="G17" i="60"/>
  <c r="I16" i="60"/>
  <c r="G16" i="60"/>
  <c r="I15" i="60"/>
  <c r="G15" i="60"/>
  <c r="D15" i="60" s="1"/>
  <c r="I14" i="60"/>
  <c r="G14" i="60"/>
  <c r="D14" i="60" s="1"/>
  <c r="I13" i="60"/>
  <c r="G13" i="60"/>
  <c r="I12" i="60"/>
  <c r="G12" i="60"/>
  <c r="I11" i="60"/>
  <c r="G11" i="60"/>
  <c r="I10" i="60"/>
  <c r="G10" i="60"/>
  <c r="I9" i="60"/>
  <c r="G9" i="60"/>
  <c r="A9" i="60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I8" i="60"/>
  <c r="G8" i="60"/>
  <c r="B8" i="60"/>
  <c r="AJ47" i="86"/>
  <c r="Z47" i="86"/>
  <c r="W47" i="86"/>
  <c r="T47" i="86"/>
  <c r="Q47" i="86"/>
  <c r="N47" i="86"/>
  <c r="K47" i="86"/>
  <c r="H47" i="86"/>
  <c r="AJ46" i="86"/>
  <c r="AJ48" i="86" s="1"/>
  <c r="Z46" i="86"/>
  <c r="Z48" i="86" s="1"/>
  <c r="W46" i="86"/>
  <c r="W48" i="86" s="1"/>
  <c r="T46" i="86"/>
  <c r="Q46" i="86"/>
  <c r="N46" i="86"/>
  <c r="K46" i="86"/>
  <c r="H46" i="86"/>
  <c r="AJ43" i="86"/>
  <c r="Z43" i="86"/>
  <c r="W43" i="86"/>
  <c r="T43" i="86"/>
  <c r="Q43" i="86"/>
  <c r="N43" i="86"/>
  <c r="K43" i="86"/>
  <c r="H43" i="86"/>
  <c r="AJ39" i="86"/>
  <c r="Z39" i="86"/>
  <c r="W39" i="86"/>
  <c r="T39" i="86"/>
  <c r="Q39" i="86"/>
  <c r="N39" i="86"/>
  <c r="K39" i="86"/>
  <c r="H39" i="86"/>
  <c r="AJ38" i="86"/>
  <c r="Z38" i="86"/>
  <c r="W38" i="86"/>
  <c r="T38" i="86"/>
  <c r="Q38" i="86"/>
  <c r="N38" i="86"/>
  <c r="K38" i="86"/>
  <c r="H38" i="86"/>
  <c r="AJ37" i="86"/>
  <c r="Z37" i="86"/>
  <c r="W37" i="86"/>
  <c r="T37" i="86"/>
  <c r="Q37" i="86"/>
  <c r="N37" i="86"/>
  <c r="K37" i="86"/>
  <c r="H37" i="86"/>
  <c r="AJ30" i="86"/>
  <c r="Z30" i="86"/>
  <c r="W30" i="86"/>
  <c r="T30" i="86"/>
  <c r="Q30" i="86"/>
  <c r="N30" i="86"/>
  <c r="K30" i="86"/>
  <c r="H30" i="86"/>
  <c r="AJ29" i="86"/>
  <c r="Z29" i="86"/>
  <c r="W29" i="86"/>
  <c r="T29" i="86"/>
  <c r="Q29" i="86"/>
  <c r="N29" i="86"/>
  <c r="K29" i="86"/>
  <c r="H29" i="86"/>
  <c r="AJ28" i="86"/>
  <c r="Z28" i="86"/>
  <c r="W28" i="86"/>
  <c r="T28" i="86"/>
  <c r="Q28" i="86"/>
  <c r="N28" i="86"/>
  <c r="K28" i="86"/>
  <c r="H28" i="86"/>
  <c r="AJ21" i="86"/>
  <c r="Z21" i="86"/>
  <c r="W21" i="86"/>
  <c r="T21" i="86"/>
  <c r="Q21" i="86"/>
  <c r="N21" i="86"/>
  <c r="K21" i="86"/>
  <c r="H21" i="86"/>
  <c r="AJ20" i="86"/>
  <c r="Z20" i="86"/>
  <c r="W20" i="86"/>
  <c r="T20" i="86"/>
  <c r="Q20" i="86"/>
  <c r="N20" i="86"/>
  <c r="K20" i="86"/>
  <c r="H20" i="86"/>
  <c r="AJ19" i="86"/>
  <c r="Z19" i="86"/>
  <c r="W19" i="86"/>
  <c r="T19" i="86"/>
  <c r="Q19" i="86"/>
  <c r="N19" i="86"/>
  <c r="K19" i="86"/>
  <c r="H19" i="86"/>
  <c r="AJ12" i="86"/>
  <c r="Z12" i="86"/>
  <c r="W12" i="86"/>
  <c r="T12" i="86"/>
  <c r="Q12" i="86"/>
  <c r="N12" i="86"/>
  <c r="K12" i="86"/>
  <c r="H12" i="86"/>
  <c r="AJ11" i="86"/>
  <c r="Z11" i="86"/>
  <c r="W11" i="86"/>
  <c r="T11" i="86"/>
  <c r="Q11" i="86"/>
  <c r="N11" i="86"/>
  <c r="K11" i="86"/>
  <c r="H11" i="86"/>
  <c r="AJ10" i="86"/>
  <c r="AJ51" i="86" s="1"/>
  <c r="Z10" i="86"/>
  <c r="W10" i="86"/>
  <c r="T10" i="86"/>
  <c r="Q10" i="86"/>
  <c r="N10" i="86"/>
  <c r="K10" i="86"/>
  <c r="H10" i="86"/>
  <c r="J43" i="87"/>
  <c r="G43" i="87"/>
  <c r="K43" i="126" s="1"/>
  <c r="I43" i="126"/>
  <c r="J42" i="87"/>
  <c r="J44" i="87" s="1"/>
  <c r="G42" i="87"/>
  <c r="I42" i="126"/>
  <c r="I44" i="126" s="1"/>
  <c r="J39" i="87"/>
  <c r="G39" i="87"/>
  <c r="J35" i="87"/>
  <c r="G35" i="87"/>
  <c r="K35" i="126" s="1"/>
  <c r="J35" i="126"/>
  <c r="I35" i="126"/>
  <c r="J34" i="87"/>
  <c r="G34" i="87"/>
  <c r="K34" i="126" s="1"/>
  <c r="J34" i="126"/>
  <c r="I34" i="126"/>
  <c r="J33" i="87"/>
  <c r="G33" i="87"/>
  <c r="K36" i="126"/>
  <c r="I36" i="126"/>
  <c r="J26" i="87"/>
  <c r="G26" i="87"/>
  <c r="K26" i="126" s="1"/>
  <c r="J26" i="126"/>
  <c r="I26" i="126"/>
  <c r="J25" i="87"/>
  <c r="G25" i="87"/>
  <c r="K25" i="126" s="1"/>
  <c r="J25" i="126"/>
  <c r="I25" i="126"/>
  <c r="J24" i="87"/>
  <c r="G24" i="87"/>
  <c r="K27" i="126"/>
  <c r="J27" i="126"/>
  <c r="I27" i="126"/>
  <c r="J17" i="87"/>
  <c r="G17" i="87"/>
  <c r="K17" i="126" s="1"/>
  <c r="J17" i="126"/>
  <c r="I17" i="126"/>
  <c r="J16" i="87"/>
  <c r="G16" i="87"/>
  <c r="K18" i="126"/>
  <c r="J18" i="126"/>
  <c r="I18" i="126"/>
  <c r="J8" i="87"/>
  <c r="G8" i="87"/>
  <c r="K8" i="126" s="1"/>
  <c r="J8" i="126"/>
  <c r="J7" i="87"/>
  <c r="G7" i="87"/>
  <c r="K7" i="126" s="1"/>
  <c r="J7" i="126"/>
  <c r="I7" i="126"/>
  <c r="J6" i="87"/>
  <c r="J47" i="87" s="1"/>
  <c r="G6" i="87"/>
  <c r="G47" i="87" s="1"/>
  <c r="I6" i="126"/>
  <c r="N42" i="127"/>
  <c r="N44" i="127" s="1"/>
  <c r="L42" i="127"/>
  <c r="L44" i="127" s="1"/>
  <c r="K42" i="127"/>
  <c r="K44" i="127" s="1"/>
  <c r="J42" i="127"/>
  <c r="J44" i="127" s="1"/>
  <c r="I42" i="127"/>
  <c r="I44" i="127" s="1"/>
  <c r="G42" i="127"/>
  <c r="G44" i="127" s="1"/>
  <c r="F42" i="127"/>
  <c r="F44" i="127" s="1"/>
  <c r="E42" i="127"/>
  <c r="E44" i="127" s="1"/>
  <c r="N35" i="127"/>
  <c r="L35" i="127"/>
  <c r="K35" i="127"/>
  <c r="J35" i="127"/>
  <c r="I35" i="127"/>
  <c r="G35" i="127"/>
  <c r="F35" i="127"/>
  <c r="E35" i="127"/>
  <c r="N34" i="127"/>
  <c r="L34" i="127"/>
  <c r="K34" i="127"/>
  <c r="J34" i="127"/>
  <c r="I34" i="127"/>
  <c r="G34" i="127"/>
  <c r="F34" i="127"/>
  <c r="E34" i="127"/>
  <c r="N33" i="127"/>
  <c r="L33" i="127"/>
  <c r="K33" i="127"/>
  <c r="J33" i="127"/>
  <c r="I33" i="127"/>
  <c r="G33" i="127"/>
  <c r="F33" i="127"/>
  <c r="E33" i="127"/>
  <c r="N26" i="127"/>
  <c r="L26" i="127"/>
  <c r="K26" i="127"/>
  <c r="J26" i="127"/>
  <c r="I26" i="127"/>
  <c r="G26" i="127"/>
  <c r="F26" i="127"/>
  <c r="E26" i="127"/>
  <c r="N25" i="127"/>
  <c r="L25" i="127"/>
  <c r="K25" i="127"/>
  <c r="J25" i="127"/>
  <c r="I25" i="127"/>
  <c r="G25" i="127"/>
  <c r="F25" i="127"/>
  <c r="E25" i="127"/>
  <c r="N24" i="127"/>
  <c r="L24" i="127"/>
  <c r="K24" i="127"/>
  <c r="J24" i="127"/>
  <c r="I24" i="127"/>
  <c r="G24" i="127"/>
  <c r="F24" i="127"/>
  <c r="E24" i="127"/>
  <c r="N17" i="127"/>
  <c r="L17" i="127"/>
  <c r="K17" i="127"/>
  <c r="J17" i="127"/>
  <c r="I17" i="127"/>
  <c r="G17" i="127"/>
  <c r="F17" i="127"/>
  <c r="E17" i="127"/>
  <c r="N16" i="127"/>
  <c r="L16" i="127"/>
  <c r="K16" i="127"/>
  <c r="J16" i="127"/>
  <c r="I16" i="127"/>
  <c r="G16" i="127"/>
  <c r="G22" i="127" s="1"/>
  <c r="F16" i="127"/>
  <c r="F22" i="127" s="1"/>
  <c r="E16" i="127"/>
  <c r="N8" i="127"/>
  <c r="L8" i="127"/>
  <c r="K8" i="127"/>
  <c r="J8" i="127"/>
  <c r="I8" i="127"/>
  <c r="G8" i="127"/>
  <c r="F8" i="127"/>
  <c r="E8" i="127"/>
  <c r="N7" i="127"/>
  <c r="L7" i="127"/>
  <c r="K7" i="127"/>
  <c r="J7" i="127"/>
  <c r="I7" i="127"/>
  <c r="G7" i="127"/>
  <c r="F7" i="127"/>
  <c r="E7" i="127"/>
  <c r="N6" i="127"/>
  <c r="L6" i="127"/>
  <c r="K6" i="127"/>
  <c r="J6" i="127"/>
  <c r="I6" i="127"/>
  <c r="G6" i="127"/>
  <c r="F6" i="127"/>
  <c r="E6" i="127"/>
  <c r="A4" i="127"/>
  <c r="B6" i="127" s="1"/>
  <c r="O42" i="126"/>
  <c r="O44" i="126" s="1"/>
  <c r="N42" i="126"/>
  <c r="N44" i="126" s="1"/>
  <c r="M42" i="126"/>
  <c r="M44" i="126" s="1"/>
  <c r="L42" i="126"/>
  <c r="L44" i="126" s="1"/>
  <c r="J42" i="126"/>
  <c r="J44" i="126" s="1"/>
  <c r="H42" i="126"/>
  <c r="H44" i="126" s="1"/>
  <c r="O35" i="126"/>
  <c r="N35" i="126"/>
  <c r="M35" i="126"/>
  <c r="L35" i="126"/>
  <c r="H35" i="126"/>
  <c r="O34" i="126"/>
  <c r="O40" i="126" s="1"/>
  <c r="N34" i="126"/>
  <c r="N40" i="126" s="1"/>
  <c r="M34" i="126"/>
  <c r="M40" i="126" s="1"/>
  <c r="L34" i="126"/>
  <c r="L40" i="126" s="1"/>
  <c r="H34" i="126"/>
  <c r="O26" i="126"/>
  <c r="N26" i="126"/>
  <c r="M26" i="126"/>
  <c r="L26" i="126"/>
  <c r="H26" i="126"/>
  <c r="O25" i="126"/>
  <c r="N25" i="126"/>
  <c r="M25" i="126"/>
  <c r="L25" i="126"/>
  <c r="O24" i="126"/>
  <c r="N24" i="126"/>
  <c r="M24" i="126"/>
  <c r="L24" i="126"/>
  <c r="L31" i="126" s="1"/>
  <c r="H24" i="126"/>
  <c r="O17" i="126"/>
  <c r="N17" i="126"/>
  <c r="M17" i="126"/>
  <c r="L17" i="126"/>
  <c r="H17" i="126"/>
  <c r="O16" i="126"/>
  <c r="N16" i="126"/>
  <c r="M16" i="126"/>
  <c r="L16" i="126"/>
  <c r="J16" i="126"/>
  <c r="H16" i="126"/>
  <c r="O8" i="126"/>
  <c r="N8" i="126"/>
  <c r="M8" i="126"/>
  <c r="L8" i="126"/>
  <c r="I8" i="126"/>
  <c r="H8" i="126"/>
  <c r="O7" i="126"/>
  <c r="N7" i="126"/>
  <c r="M7" i="126"/>
  <c r="L7" i="126"/>
  <c r="H7" i="126"/>
  <c r="O6" i="126"/>
  <c r="N6" i="126"/>
  <c r="M6" i="126"/>
  <c r="L6" i="126"/>
  <c r="L47" i="126" s="1"/>
  <c r="E6" i="126"/>
  <c r="A4" i="126"/>
  <c r="A6" i="40"/>
  <c r="U3" i="40"/>
  <c r="D19" i="60" l="1"/>
  <c r="A37" i="20"/>
  <c r="A44" i="20"/>
  <c r="K42" i="126"/>
  <c r="G44" i="87"/>
  <c r="T48" i="86"/>
  <c r="A36" i="128"/>
  <c r="A51" i="128"/>
  <c r="A32" i="9"/>
  <c r="A45" i="9"/>
  <c r="A58" i="9" s="1"/>
  <c r="M47" i="126"/>
  <c r="O47" i="126"/>
  <c r="M31" i="126"/>
  <c r="O31" i="126"/>
  <c r="G31" i="127"/>
  <c r="G13" i="127"/>
  <c r="G47" i="127"/>
  <c r="F31" i="127"/>
  <c r="F13" i="127"/>
  <c r="F47" i="127"/>
  <c r="N31" i="126"/>
  <c r="N47" i="126"/>
  <c r="H22" i="126"/>
  <c r="T51" i="86"/>
  <c r="H48" i="86"/>
  <c r="W51" i="86"/>
  <c r="K48" i="86"/>
  <c r="AR1" i="27"/>
  <c r="AS1" i="27" s="1"/>
  <c r="AT1" i="27" s="1"/>
  <c r="AU1" i="27" s="1"/>
  <c r="AV1" i="27" s="1"/>
  <c r="AW1" i="27" s="1"/>
  <c r="AX1" i="27" s="1"/>
  <c r="AY1" i="27" s="1"/>
  <c r="AZ1" i="27" s="1"/>
  <c r="BA1" i="27" s="1"/>
  <c r="BB1" i="27" s="1"/>
  <c r="BC1" i="27" s="1"/>
  <c r="BD1" i="27" s="1"/>
  <c r="BE1" i="27" s="1"/>
  <c r="BF1" i="27" s="1"/>
  <c r="BG1" i="27" s="1"/>
  <c r="BH1" i="27" s="1"/>
  <c r="BI1" i="27" s="1"/>
  <c r="BJ1" i="27" s="1"/>
  <c r="BK1" i="27" s="1"/>
  <c r="BL1" i="27" s="1"/>
  <c r="BM1" i="27" s="1"/>
  <c r="BN1" i="27" s="1"/>
  <c r="BO1" i="27" s="1"/>
  <c r="BP1" i="27" s="1"/>
  <c r="BQ1" i="27" s="1"/>
  <c r="BR1" i="27" s="1"/>
  <c r="BS1" i="27" s="1"/>
  <c r="BU1" i="27" s="1"/>
  <c r="AQ1" i="27"/>
  <c r="Z51" i="86"/>
  <c r="N48" i="86"/>
  <c r="Q48" i="86"/>
  <c r="E13" i="126"/>
  <c r="E46" i="126" s="1"/>
  <c r="E47" i="126"/>
  <c r="H40" i="126"/>
  <c r="E40" i="127"/>
  <c r="E47" i="127"/>
  <c r="E22" i="127"/>
  <c r="N47" i="127"/>
  <c r="I22" i="127"/>
  <c r="J31" i="127"/>
  <c r="J22" i="127"/>
  <c r="H51" i="86"/>
  <c r="I13" i="127"/>
  <c r="I47" i="127"/>
  <c r="K22" i="127"/>
  <c r="K51" i="86"/>
  <c r="I31" i="127"/>
  <c r="K47" i="127"/>
  <c r="L22" i="127"/>
  <c r="N51" i="86"/>
  <c r="H44" i="86"/>
  <c r="J13" i="127"/>
  <c r="J47" i="127"/>
  <c r="L47" i="127"/>
  <c r="N22" i="127"/>
  <c r="Q51" i="86"/>
  <c r="AJ17" i="86"/>
  <c r="AJ50" i="86" s="1"/>
  <c r="Q26" i="86"/>
  <c r="Q44" i="86"/>
  <c r="N44" i="86"/>
  <c r="W44" i="86"/>
  <c r="K44" i="86"/>
  <c r="T44" i="86"/>
  <c r="Z44" i="86"/>
  <c r="AJ44" i="86"/>
  <c r="W17" i="86"/>
  <c r="K26" i="86"/>
  <c r="T17" i="86"/>
  <c r="H26" i="86"/>
  <c r="Z17" i="86"/>
  <c r="N26" i="86"/>
  <c r="K35" i="86"/>
  <c r="T35" i="86"/>
  <c r="W35" i="86"/>
  <c r="Z35" i="86"/>
  <c r="AJ35" i="86"/>
  <c r="Q35" i="86"/>
  <c r="H35" i="86"/>
  <c r="N35" i="86"/>
  <c r="AJ26" i="86"/>
  <c r="T26" i="86"/>
  <c r="W26" i="86"/>
  <c r="Z26" i="86"/>
  <c r="H17" i="86"/>
  <c r="K17" i="86"/>
  <c r="N17" i="86"/>
  <c r="Q17" i="86"/>
  <c r="F40" i="87"/>
  <c r="G40" i="87"/>
  <c r="E31" i="87"/>
  <c r="H40" i="87"/>
  <c r="E40" i="87"/>
  <c r="F31" i="87"/>
  <c r="J40" i="87"/>
  <c r="K44" i="126"/>
  <c r="G31" i="87"/>
  <c r="H31" i="87"/>
  <c r="J31" i="87"/>
  <c r="J22" i="87"/>
  <c r="H13" i="87"/>
  <c r="F22" i="87"/>
  <c r="K16" i="126"/>
  <c r="G22" i="87"/>
  <c r="I16" i="126"/>
  <c r="I22" i="126" s="1"/>
  <c r="E22" i="87"/>
  <c r="E46" i="87" s="1"/>
  <c r="H22" i="87"/>
  <c r="E46" i="86"/>
  <c r="J13" i="87"/>
  <c r="I24" i="126"/>
  <c r="I31" i="126" s="1"/>
  <c r="J9" i="126"/>
  <c r="F13" i="87"/>
  <c r="K9" i="126"/>
  <c r="G13" i="87"/>
  <c r="G46" i="87" s="1"/>
  <c r="J6" i="126"/>
  <c r="K6" i="126"/>
  <c r="K13" i="126" s="1"/>
  <c r="Q43" i="126"/>
  <c r="D43" i="126" s="1"/>
  <c r="I39" i="126"/>
  <c r="K39" i="126"/>
  <c r="D26" i="87"/>
  <c r="D35" i="87"/>
  <c r="G40" i="127"/>
  <c r="N40" i="127"/>
  <c r="K40" i="127"/>
  <c r="F40" i="127"/>
  <c r="I40" i="127"/>
  <c r="J40" i="127"/>
  <c r="L40" i="127"/>
  <c r="L31" i="127"/>
  <c r="K31" i="127"/>
  <c r="N31" i="127"/>
  <c r="E31" i="127"/>
  <c r="N13" i="127"/>
  <c r="K13" i="127"/>
  <c r="L13" i="127"/>
  <c r="E13" i="127"/>
  <c r="J22" i="126"/>
  <c r="L22" i="126"/>
  <c r="M22" i="126"/>
  <c r="N22" i="126"/>
  <c r="O22" i="126"/>
  <c r="O13" i="126"/>
  <c r="L13" i="126"/>
  <c r="L46" i="126" s="1"/>
  <c r="M13" i="126"/>
  <c r="N13" i="126"/>
  <c r="D11" i="60"/>
  <c r="D21" i="60"/>
  <c r="D31" i="60"/>
  <c r="D16" i="60"/>
  <c r="D13" i="60"/>
  <c r="D23" i="60"/>
  <c r="D20" i="60"/>
  <c r="D30" i="60"/>
  <c r="D35" i="60"/>
  <c r="D36" i="60"/>
  <c r="D17" i="60"/>
  <c r="D27" i="60"/>
  <c r="D25" i="60"/>
  <c r="D12" i="60"/>
  <c r="I41" i="60"/>
  <c r="I42" i="60" s="1"/>
  <c r="D18" i="60"/>
  <c r="D28" i="60"/>
  <c r="D9" i="60"/>
  <c r="D10" i="60"/>
  <c r="K17" i="24"/>
  <c r="H8" i="127"/>
  <c r="H26" i="127"/>
  <c r="H7" i="127"/>
  <c r="H42" i="127"/>
  <c r="H44" i="127" s="1"/>
  <c r="M2" i="72"/>
  <c r="N55" i="72"/>
  <c r="Q24" i="79"/>
  <c r="N8" i="49"/>
  <c r="O8" i="49" s="1"/>
  <c r="N24" i="49"/>
  <c r="E47" i="86"/>
  <c r="D33" i="87"/>
  <c r="D43" i="87"/>
  <c r="D25" i="87"/>
  <c r="D16" i="87"/>
  <c r="J24" i="126"/>
  <c r="J31" i="126" s="1"/>
  <c r="K24" i="126"/>
  <c r="K31" i="126" s="1"/>
  <c r="E43" i="86"/>
  <c r="D17" i="87"/>
  <c r="D34" i="87"/>
  <c r="D42" i="87"/>
  <c r="D7" i="87"/>
  <c r="I33" i="126"/>
  <c r="D39" i="87"/>
  <c r="D8" i="87"/>
  <c r="D24" i="87"/>
  <c r="J33" i="126"/>
  <c r="J40" i="126" s="1"/>
  <c r="K33" i="126"/>
  <c r="Q36" i="126"/>
  <c r="Q27" i="126"/>
  <c r="Q18" i="126"/>
  <c r="Q42" i="127"/>
  <c r="Q44" i="127" s="1"/>
  <c r="Q7" i="126"/>
  <c r="D7" i="126" s="1"/>
  <c r="H17" i="127"/>
  <c r="H33" i="127"/>
  <c r="Q34" i="126"/>
  <c r="Q25" i="126"/>
  <c r="Q8" i="126"/>
  <c r="D8" i="126" s="1"/>
  <c r="H34" i="127"/>
  <c r="Q42" i="126"/>
  <c r="H35" i="127"/>
  <c r="Q35" i="126"/>
  <c r="D35" i="126" s="1"/>
  <c r="H24" i="127"/>
  <c r="Q17" i="126"/>
  <c r="D17" i="126" s="1"/>
  <c r="Q26" i="126"/>
  <c r="D26" i="126" s="1"/>
  <c r="H25" i="127"/>
  <c r="H16" i="127"/>
  <c r="N34" i="49"/>
  <c r="O34" i="49" s="1"/>
  <c r="N35" i="49"/>
  <c r="O35" i="49" s="1"/>
  <c r="N36" i="49"/>
  <c r="O36" i="49" s="1"/>
  <c r="K32" i="67"/>
  <c r="K33" i="67"/>
  <c r="K36" i="67"/>
  <c r="K34" i="67"/>
  <c r="K35" i="67"/>
  <c r="H25" i="126"/>
  <c r="H31" i="126" s="1"/>
  <c r="J18" i="98"/>
  <c r="K7" i="98"/>
  <c r="F9" i="48"/>
  <c r="D9" i="48"/>
  <c r="R17" i="79"/>
  <c r="P17" i="79"/>
  <c r="O17" i="79"/>
  <c r="P16" i="79"/>
  <c r="R16" i="79"/>
  <c r="O16" i="79"/>
  <c r="R15" i="79"/>
  <c r="P15" i="79"/>
  <c r="O15" i="79"/>
  <c r="R14" i="79"/>
  <c r="P14" i="79"/>
  <c r="O14" i="79"/>
  <c r="P13" i="79"/>
  <c r="O13" i="79"/>
  <c r="R13" i="79"/>
  <c r="P12" i="79"/>
  <c r="O12" i="79"/>
  <c r="R12" i="79"/>
  <c r="R11" i="79"/>
  <c r="P11" i="79"/>
  <c r="O11" i="79"/>
  <c r="R10" i="79"/>
  <c r="P10" i="79"/>
  <c r="O10" i="79"/>
  <c r="R9" i="79"/>
  <c r="P9" i="79"/>
  <c r="O9" i="79"/>
  <c r="M24" i="79"/>
  <c r="R8" i="79"/>
  <c r="P8" i="79"/>
  <c r="P24" i="79" s="1"/>
  <c r="O8" i="79"/>
  <c r="M55" i="72"/>
  <c r="O8" i="72"/>
  <c r="O55" i="72" s="1"/>
  <c r="E9" i="8"/>
  <c r="E9" i="80"/>
  <c r="J39" i="73"/>
  <c r="K7" i="73"/>
  <c r="G7" i="73"/>
  <c r="B8" i="73"/>
  <c r="K7" i="18"/>
  <c r="J38" i="18"/>
  <c r="J16" i="75"/>
  <c r="J17" i="75"/>
  <c r="K17" i="75" s="1"/>
  <c r="G41" i="60"/>
  <c r="G42" i="60" s="1"/>
  <c r="D8" i="60"/>
  <c r="B9" i="60"/>
  <c r="D6" i="87"/>
  <c r="H6" i="127"/>
  <c r="C6" i="127"/>
  <c r="A6" i="127"/>
  <c r="B7" i="127"/>
  <c r="H6" i="126"/>
  <c r="A4" i="87"/>
  <c r="B7" i="40"/>
  <c r="C6" i="40"/>
  <c r="K34" i="80"/>
  <c r="K33" i="22"/>
  <c r="K33" i="112"/>
  <c r="K33" i="104"/>
  <c r="K33" i="17"/>
  <c r="N32" i="49"/>
  <c r="O32" i="49" s="1"/>
  <c r="N33" i="49"/>
  <c r="O33" i="49" s="1"/>
  <c r="K33" i="11"/>
  <c r="K34" i="43"/>
  <c r="K33" i="125"/>
  <c r="K32" i="77"/>
  <c r="K32" i="19"/>
  <c r="K32" i="104"/>
  <c r="K32" i="107"/>
  <c r="K32" i="11"/>
  <c r="K32" i="85"/>
  <c r="K32" i="23"/>
  <c r="K32" i="125"/>
  <c r="K31" i="91"/>
  <c r="K31" i="46"/>
  <c r="K31" i="22"/>
  <c r="K31" i="64"/>
  <c r="K31" i="119"/>
  <c r="K31" i="19"/>
  <c r="N31" i="49"/>
  <c r="O31" i="49"/>
  <c r="K31" i="67"/>
  <c r="K31" i="8"/>
  <c r="K31" i="16"/>
  <c r="K31" i="61"/>
  <c r="K31" i="94"/>
  <c r="K31" i="57"/>
  <c r="K34" i="121"/>
  <c r="K31" i="23"/>
  <c r="K30" i="64"/>
  <c r="K30" i="14"/>
  <c r="K30" i="88"/>
  <c r="K30" i="124"/>
  <c r="K30" i="38"/>
  <c r="K39" i="38" s="1"/>
  <c r="K40" i="38" s="1"/>
  <c r="Q35" i="127"/>
  <c r="E39" i="86"/>
  <c r="O30" i="49"/>
  <c r="K30" i="66"/>
  <c r="K31" i="53"/>
  <c r="K30" i="94"/>
  <c r="K30" i="57"/>
  <c r="K30" i="24"/>
  <c r="K4" i="24" s="1"/>
  <c r="K29" i="22"/>
  <c r="K29" i="64"/>
  <c r="K29" i="124"/>
  <c r="E38" i="86"/>
  <c r="Q34" i="127"/>
  <c r="K29" i="19"/>
  <c r="K29" i="107"/>
  <c r="N29" i="49"/>
  <c r="O29" i="49" s="1"/>
  <c r="J41" i="53"/>
  <c r="K30" i="43"/>
  <c r="K29" i="109"/>
  <c r="K29" i="125"/>
  <c r="K28" i="14"/>
  <c r="E37" i="86"/>
  <c r="Q33" i="127"/>
  <c r="K28" i="48"/>
  <c r="N28" i="49"/>
  <c r="O28" i="49" s="1"/>
  <c r="J38" i="67"/>
  <c r="K28" i="8"/>
  <c r="K28" i="61"/>
  <c r="K27" i="91"/>
  <c r="K27" i="78"/>
  <c r="K27" i="22"/>
  <c r="K27" i="64"/>
  <c r="K27" i="14"/>
  <c r="J38" i="119"/>
  <c r="K27" i="119"/>
  <c r="K27" i="112"/>
  <c r="K27" i="75"/>
  <c r="K27" i="104"/>
  <c r="N27" i="49"/>
  <c r="K28" i="53"/>
  <c r="J38" i="17"/>
  <c r="K27" i="111"/>
  <c r="K30" i="121"/>
  <c r="M2" i="20"/>
  <c r="N48" i="20"/>
  <c r="K26" i="46"/>
  <c r="K26" i="64"/>
  <c r="K26" i="88"/>
  <c r="J38" i="88"/>
  <c r="K26" i="124"/>
  <c r="K26" i="112"/>
  <c r="K26" i="17"/>
  <c r="N26" i="49"/>
  <c r="O26" i="49"/>
  <c r="K26" i="67"/>
  <c r="K26" i="66"/>
  <c r="J38" i="57"/>
  <c r="J38" i="109"/>
  <c r="K26" i="109"/>
  <c r="J38" i="23"/>
  <c r="J38" i="64"/>
  <c r="Q25" i="127"/>
  <c r="Q7" i="127"/>
  <c r="J38" i="21"/>
  <c r="K25" i="21"/>
  <c r="K25" i="124"/>
  <c r="J38" i="77"/>
  <c r="K25" i="107"/>
  <c r="K25" i="16"/>
  <c r="O25" i="49"/>
  <c r="K25" i="8"/>
  <c r="J38" i="85"/>
  <c r="K25" i="17"/>
  <c r="K26" i="43"/>
  <c r="K25" i="57"/>
  <c r="K25" i="117"/>
  <c r="K4" i="117" s="1"/>
  <c r="J39" i="48"/>
  <c r="J38" i="92"/>
  <c r="K24" i="46"/>
  <c r="J38" i="50"/>
  <c r="K24" i="19"/>
  <c r="K24" i="93"/>
  <c r="J39" i="95"/>
  <c r="K24" i="94"/>
  <c r="K24" i="11"/>
  <c r="J38" i="11"/>
  <c r="K24" i="85"/>
  <c r="E11" i="86"/>
  <c r="E30" i="86"/>
  <c r="Q26" i="127"/>
  <c r="Q8" i="127"/>
  <c r="M48" i="20"/>
  <c r="O48" i="20"/>
  <c r="O24" i="49"/>
  <c r="K24" i="67"/>
  <c r="J38" i="66"/>
  <c r="J39" i="8"/>
  <c r="J38" i="112"/>
  <c r="K25" i="43"/>
  <c r="J39" i="43"/>
  <c r="J38" i="24"/>
  <c r="K24" i="111"/>
  <c r="J38" i="111"/>
  <c r="K24" i="109"/>
  <c r="J38" i="117"/>
  <c r="K27" i="121"/>
  <c r="J39" i="121"/>
  <c r="K24" i="125"/>
  <c r="J38" i="125"/>
  <c r="E20" i="86"/>
  <c r="E12" i="86"/>
  <c r="Q24" i="127"/>
  <c r="E29" i="86"/>
  <c r="Q17" i="127"/>
  <c r="E28" i="86"/>
  <c r="C40" i="27"/>
  <c r="E19" i="86"/>
  <c r="Q6" i="127"/>
  <c r="Q16" i="127"/>
  <c r="E21" i="86"/>
  <c r="E10" i="86"/>
  <c r="K24" i="23"/>
  <c r="K23" i="48"/>
  <c r="K4" i="92"/>
  <c r="K38" i="92"/>
  <c r="K39" i="92" s="1"/>
  <c r="J38" i="91"/>
  <c r="J39" i="44"/>
  <c r="J39" i="80"/>
  <c r="K23" i="78"/>
  <c r="K38" i="78" s="1"/>
  <c r="K39" i="78" s="1"/>
  <c r="J38" i="78"/>
  <c r="J38" i="46"/>
  <c r="K23" i="22"/>
  <c r="J38" i="22"/>
  <c r="J38" i="14"/>
  <c r="K23" i="14"/>
  <c r="J38" i="124"/>
  <c r="K23" i="77"/>
  <c r="K23" i="50"/>
  <c r="J38" i="19"/>
  <c r="K23" i="104"/>
  <c r="J38" i="104"/>
  <c r="J38" i="107"/>
  <c r="J38" i="16"/>
  <c r="J38" i="61"/>
  <c r="J38" i="93"/>
  <c r="J39" i="38"/>
  <c r="K23" i="95"/>
  <c r="K23" i="94"/>
  <c r="J39" i="94"/>
  <c r="K23" i="11"/>
  <c r="J39" i="65"/>
  <c r="A45" i="20" l="1"/>
  <c r="A38" i="20"/>
  <c r="O46" i="126"/>
  <c r="M46" i="126"/>
  <c r="A37" i="128"/>
  <c r="A52" i="128"/>
  <c r="A33" i="9"/>
  <c r="A46" i="9"/>
  <c r="A59" i="9" s="1"/>
  <c r="K4" i="8"/>
  <c r="K4" i="88"/>
  <c r="L46" i="127"/>
  <c r="K46" i="127"/>
  <c r="G46" i="127"/>
  <c r="F46" i="127"/>
  <c r="J46" i="87"/>
  <c r="N46" i="126"/>
  <c r="J46" i="127"/>
  <c r="N46" i="127"/>
  <c r="Z50" i="86"/>
  <c r="H13" i="126"/>
  <c r="H46" i="126" s="1"/>
  <c r="H47" i="126"/>
  <c r="E46" i="127"/>
  <c r="H47" i="127"/>
  <c r="K38" i="66"/>
  <c r="K39" i="66" s="1"/>
  <c r="Q50" i="86"/>
  <c r="N50" i="86"/>
  <c r="K50" i="86"/>
  <c r="H50" i="86"/>
  <c r="T50" i="86"/>
  <c r="Q47" i="127"/>
  <c r="W50" i="86"/>
  <c r="I46" i="127"/>
  <c r="E44" i="86"/>
  <c r="E51" i="86"/>
  <c r="E48" i="86"/>
  <c r="E35" i="86"/>
  <c r="E26" i="86"/>
  <c r="E17" i="86"/>
  <c r="H46" i="87"/>
  <c r="D44" i="87"/>
  <c r="F46" i="87"/>
  <c r="D47" i="87"/>
  <c r="D40" i="87"/>
  <c r="Q16" i="126"/>
  <c r="K22" i="126"/>
  <c r="Q6" i="126"/>
  <c r="D6" i="126" s="1"/>
  <c r="D31" i="87"/>
  <c r="J13" i="126"/>
  <c r="J46" i="126" s="1"/>
  <c r="D22" i="87"/>
  <c r="J47" i="126"/>
  <c r="D13" i="87"/>
  <c r="Q39" i="126"/>
  <c r="D39" i="126" s="1"/>
  <c r="K47" i="126"/>
  <c r="K40" i="126"/>
  <c r="I40" i="126"/>
  <c r="H40" i="127"/>
  <c r="Q40" i="127"/>
  <c r="Q22" i="127"/>
  <c r="H31" i="127"/>
  <c r="Q31" i="127"/>
  <c r="H22" i="127"/>
  <c r="H13" i="127"/>
  <c r="Q13" i="127"/>
  <c r="D42" i="126"/>
  <c r="Q44" i="126"/>
  <c r="Q24" i="126"/>
  <c r="K4" i="66"/>
  <c r="K41" i="53"/>
  <c r="K42" i="53" s="1"/>
  <c r="K39" i="48"/>
  <c r="K40" i="48" s="1"/>
  <c r="K4" i="124"/>
  <c r="K38" i="21"/>
  <c r="K39" i="21" s="1"/>
  <c r="K38" i="124"/>
  <c r="K39" i="124" s="1"/>
  <c r="K39" i="8"/>
  <c r="K40" i="8" s="1"/>
  <c r="D8" i="127"/>
  <c r="Q33" i="126"/>
  <c r="D7" i="127"/>
  <c r="D26" i="127"/>
  <c r="K38" i="24"/>
  <c r="K39" i="24" s="1"/>
  <c r="K38" i="61"/>
  <c r="K39" i="61" s="1"/>
  <c r="O24" i="79"/>
  <c r="K4" i="21"/>
  <c r="K4" i="53"/>
  <c r="K4" i="78"/>
  <c r="K38" i="88"/>
  <c r="K39" i="88" s="1"/>
  <c r="K4" i="112"/>
  <c r="K4" i="61"/>
  <c r="K4" i="38"/>
  <c r="K38" i="17"/>
  <c r="K39" i="17" s="1"/>
  <c r="K38" i="57"/>
  <c r="K39" i="57" s="1"/>
  <c r="K4" i="57"/>
  <c r="K38" i="117"/>
  <c r="K39" i="117" s="1"/>
  <c r="D42" i="127"/>
  <c r="D36" i="126"/>
  <c r="D27" i="126"/>
  <c r="D18" i="126"/>
  <c r="I9" i="126"/>
  <c r="D17" i="127"/>
  <c r="D33" i="127"/>
  <c r="D34" i="126"/>
  <c r="D34" i="127"/>
  <c r="D25" i="126"/>
  <c r="D25" i="127"/>
  <c r="D35" i="127"/>
  <c r="D24" i="127"/>
  <c r="D16" i="127"/>
  <c r="K18" i="98"/>
  <c r="K19" i="98" s="1"/>
  <c r="K4" i="98"/>
  <c r="D10" i="48"/>
  <c r="F10" i="48"/>
  <c r="E10" i="8"/>
  <c r="E10" i="80"/>
  <c r="L7" i="73"/>
  <c r="L4" i="73" s="1"/>
  <c r="K39" i="73"/>
  <c r="K40" i="73" s="1"/>
  <c r="C8" i="73"/>
  <c r="E8" i="73" s="1"/>
  <c r="G8" i="73" s="1"/>
  <c r="B9" i="73"/>
  <c r="K38" i="18"/>
  <c r="K39" i="18" s="1"/>
  <c r="K4" i="18"/>
  <c r="D41" i="60"/>
  <c r="D42" i="60" s="1"/>
  <c r="Q8" i="60"/>
  <c r="AC8" i="60"/>
  <c r="AA41" i="60"/>
  <c r="AA42" i="60" s="1"/>
  <c r="BA8" i="60"/>
  <c r="AY41" i="60"/>
  <c r="AY42" i="60" s="1"/>
  <c r="Q9" i="60"/>
  <c r="AU9" i="60"/>
  <c r="BA9" i="60"/>
  <c r="W9" i="60"/>
  <c r="Z9" i="60"/>
  <c r="AF9" i="60"/>
  <c r="AI9" i="60"/>
  <c r="AL9" i="60"/>
  <c r="AX9" i="60"/>
  <c r="B10" i="60"/>
  <c r="T9" i="60"/>
  <c r="AC9" i="60"/>
  <c r="AO9" i="60"/>
  <c r="N8" i="60"/>
  <c r="F8" i="60"/>
  <c r="AL8" i="60"/>
  <c r="AJ41" i="60"/>
  <c r="AJ42" i="60" s="1"/>
  <c r="AX8" i="60"/>
  <c r="AV41" i="60"/>
  <c r="AV42" i="60" s="1"/>
  <c r="R41" i="60"/>
  <c r="R42" i="60" s="1"/>
  <c r="T8" i="60"/>
  <c r="U41" i="60"/>
  <c r="U42" i="60" s="1"/>
  <c r="W8" i="60"/>
  <c r="X41" i="60"/>
  <c r="X42" i="60" s="1"/>
  <c r="Z8" i="60"/>
  <c r="AD41" i="60"/>
  <c r="AD42" i="60" s="1"/>
  <c r="AF8" i="60"/>
  <c r="AG41" i="60"/>
  <c r="AG42" i="60" s="1"/>
  <c r="AI8" i="60"/>
  <c r="AM41" i="60"/>
  <c r="AM42" i="60" s="1"/>
  <c r="AO8" i="60"/>
  <c r="AP41" i="60"/>
  <c r="AP42" i="60" s="1"/>
  <c r="H8" i="60"/>
  <c r="AR8" i="60"/>
  <c r="AS41" i="60"/>
  <c r="AS42" i="60" s="1"/>
  <c r="AU8" i="60"/>
  <c r="B8" i="127"/>
  <c r="B9" i="127" s="1"/>
  <c r="C7" i="127"/>
  <c r="B6" i="87"/>
  <c r="A2" i="41"/>
  <c r="C6" i="126"/>
  <c r="B7" i="126"/>
  <c r="A6" i="126"/>
  <c r="B8" i="40"/>
  <c r="B9" i="40" s="1"/>
  <c r="A9" i="40" s="1"/>
  <c r="C7" i="40"/>
  <c r="K4" i="93"/>
  <c r="K4" i="17"/>
  <c r="K16" i="75"/>
  <c r="J38" i="75"/>
  <c r="K38" i="19"/>
  <c r="K39" i="19" s="1"/>
  <c r="K4" i="19"/>
  <c r="K4" i="107"/>
  <c r="K38" i="107"/>
  <c r="K39" i="107" s="1"/>
  <c r="K4" i="85"/>
  <c r="K38" i="85"/>
  <c r="K39" i="85" s="1"/>
  <c r="K38" i="91"/>
  <c r="K39" i="91" s="1"/>
  <c r="K4" i="91"/>
  <c r="K4" i="46"/>
  <c r="K38" i="46"/>
  <c r="K39" i="46" s="1"/>
  <c r="K4" i="64"/>
  <c r="K38" i="64"/>
  <c r="K39" i="64" s="1"/>
  <c r="K4" i="119"/>
  <c r="K38" i="119"/>
  <c r="K39" i="119" s="1"/>
  <c r="K39" i="44"/>
  <c r="K40" i="44" s="1"/>
  <c r="K4" i="44"/>
  <c r="K38" i="112"/>
  <c r="K39" i="112" s="1"/>
  <c r="K38" i="93"/>
  <c r="K39" i="93" s="1"/>
  <c r="N39" i="49"/>
  <c r="O27" i="49"/>
  <c r="O39" i="49" s="1"/>
  <c r="O40" i="49" s="1"/>
  <c r="K4" i="67"/>
  <c r="K38" i="67"/>
  <c r="K39" i="67" s="1"/>
  <c r="K4" i="43"/>
  <c r="K39" i="43"/>
  <c r="K40" i="43" s="1"/>
  <c r="K38" i="111"/>
  <c r="K39" i="111" s="1"/>
  <c r="K4" i="111"/>
  <c r="K4" i="109"/>
  <c r="K38" i="109"/>
  <c r="K39" i="109" s="1" a="1"/>
  <c r="K39" i="121"/>
  <c r="K40" i="121" s="1"/>
  <c r="K4" i="121"/>
  <c r="K4" i="125"/>
  <c r="K38" i="125"/>
  <c r="K39" i="125" s="1"/>
  <c r="D6" i="127"/>
  <c r="K38" i="23"/>
  <c r="K39" i="23" s="1"/>
  <c r="K4" i="23"/>
  <c r="K39" i="80"/>
  <c r="K40" i="80" s="1"/>
  <c r="K4" i="80"/>
  <c r="K4" i="22"/>
  <c r="K38" i="22"/>
  <c r="K39" i="22" s="1"/>
  <c r="K38" i="14"/>
  <c r="K39" i="14" s="1"/>
  <c r="K4" i="14"/>
  <c r="K38" i="77"/>
  <c r="K39" i="77" s="1"/>
  <c r="K4" i="77"/>
  <c r="K4" i="50"/>
  <c r="K38" i="50"/>
  <c r="K39" i="50" s="1"/>
  <c r="K38" i="104"/>
  <c r="K39" i="104" s="1"/>
  <c r="K4" i="104"/>
  <c r="K38" i="16"/>
  <c r="K39" i="16" s="1"/>
  <c r="K4" i="16"/>
  <c r="K39" i="95"/>
  <c r="K40" i="95" s="1"/>
  <c r="K4" i="95"/>
  <c r="K4" i="94"/>
  <c r="K39" i="94"/>
  <c r="K40" i="94" s="1"/>
  <c r="K38" i="11"/>
  <c r="K39" i="11" s="1"/>
  <c r="K4" i="11"/>
  <c r="K39" i="65"/>
  <c r="K40" i="65" s="1"/>
  <c r="K4" i="65"/>
  <c r="Q46" i="127" l="1"/>
  <c r="A46" i="20"/>
  <c r="A39" i="20"/>
  <c r="K46" i="126"/>
  <c r="D16" i="126"/>
  <c r="Q22" i="126"/>
  <c r="A38" i="128"/>
  <c r="A53" i="128"/>
  <c r="A34" i="9"/>
  <c r="A47" i="9"/>
  <c r="A60" i="9" s="1"/>
  <c r="D46" i="87"/>
  <c r="H46" i="127"/>
  <c r="D40" i="127"/>
  <c r="E50" i="86"/>
  <c r="D33" i="126"/>
  <c r="D40" i="126" s="1"/>
  <c r="D44" i="126" s="1"/>
  <c r="Q40" i="126"/>
  <c r="I13" i="126"/>
  <c r="I46" i="126" s="1"/>
  <c r="I47" i="126"/>
  <c r="D24" i="126"/>
  <c r="D31" i="126" s="1"/>
  <c r="Q31" i="126"/>
  <c r="D31" i="127"/>
  <c r="D22" i="127"/>
  <c r="D13" i="127"/>
  <c r="D22" i="126"/>
  <c r="Q9" i="126"/>
  <c r="B10" i="127"/>
  <c r="C9" i="127"/>
  <c r="C9" i="40"/>
  <c r="B10" i="40"/>
  <c r="D11" i="48"/>
  <c r="F11" i="48"/>
  <c r="E11" i="8"/>
  <c r="E11" i="80"/>
  <c r="C9" i="73"/>
  <c r="E9" i="73" s="1"/>
  <c r="G9" i="73" s="1"/>
  <c r="B10" i="73"/>
  <c r="AR9" i="60"/>
  <c r="H9" i="60"/>
  <c r="N9" i="60"/>
  <c r="F9" i="60"/>
  <c r="AC10" i="60"/>
  <c r="AF10" i="60"/>
  <c r="AI10" i="60"/>
  <c r="AO10" i="60"/>
  <c r="AU10" i="60"/>
  <c r="AX10" i="60"/>
  <c r="Q10" i="60"/>
  <c r="T10" i="60"/>
  <c r="W10" i="60"/>
  <c r="Z10" i="60"/>
  <c r="AL10" i="60"/>
  <c r="BA10" i="60"/>
  <c r="B11" i="60"/>
  <c r="C8" i="60"/>
  <c r="C8" i="127"/>
  <c r="A6" i="87"/>
  <c r="C6" i="87"/>
  <c r="B7" i="87"/>
  <c r="B5" i="41"/>
  <c r="CZ5" i="41" s="1"/>
  <c r="A4" i="27"/>
  <c r="A8" i="27"/>
  <c r="A6" i="86"/>
  <c r="B10" i="86" s="1"/>
  <c r="C7" i="126"/>
  <c r="B8" i="126"/>
  <c r="B9" i="126" s="1"/>
  <c r="C8" i="40"/>
  <c r="K4" i="75"/>
  <c r="K38" i="75"/>
  <c r="K39" i="75" s="1"/>
  <c r="A40" i="20" l="1"/>
  <c r="A39" i="128"/>
  <c r="A54" i="128"/>
  <c r="A35" i="9"/>
  <c r="A48" i="9"/>
  <c r="A61" i="9" s="1"/>
  <c r="C4" i="71"/>
  <c r="C7" i="71" s="1"/>
  <c r="E7" i="71" s="1"/>
  <c r="G7" i="71" s="1"/>
  <c r="C4" i="122"/>
  <c r="B7" i="122" s="1"/>
  <c r="D44" i="127"/>
  <c r="D46" i="127" s="1"/>
  <c r="D47" i="127"/>
  <c r="Q13" i="126"/>
  <c r="Q46" i="126" s="1"/>
  <c r="Q47" i="126"/>
  <c r="D9" i="126"/>
  <c r="C10" i="127"/>
  <c r="B11" i="127"/>
  <c r="C9" i="126"/>
  <c r="B10" i="126"/>
  <c r="B11" i="40"/>
  <c r="C10" i="40"/>
  <c r="BT8" i="27"/>
  <c r="D12" i="48"/>
  <c r="F12" i="48"/>
  <c r="E12" i="8"/>
  <c r="E12" i="80"/>
  <c r="C10" i="73"/>
  <c r="E10" i="73" s="1"/>
  <c r="G10" i="73" s="1"/>
  <c r="B11" i="73"/>
  <c r="N10" i="60"/>
  <c r="F10" i="60"/>
  <c r="AR10" i="60"/>
  <c r="H10" i="60"/>
  <c r="Q11" i="60"/>
  <c r="T11" i="60"/>
  <c r="W11" i="60"/>
  <c r="Z11" i="60"/>
  <c r="AL11" i="60"/>
  <c r="AO11" i="60"/>
  <c r="B12" i="60"/>
  <c r="AU11" i="60"/>
  <c r="BA11" i="60"/>
  <c r="AC11" i="60"/>
  <c r="AF11" i="60"/>
  <c r="AI11" i="60"/>
  <c r="AX11" i="60"/>
  <c r="E8" i="60"/>
  <c r="B8" i="87"/>
  <c r="B9" i="87" s="1"/>
  <c r="C7" i="87"/>
  <c r="C5" i="41"/>
  <c r="B6" i="41"/>
  <c r="C4" i="121"/>
  <c r="C4" i="117"/>
  <c r="C4" i="109"/>
  <c r="C4" i="111"/>
  <c r="C4" i="24"/>
  <c r="B7" i="24" s="1"/>
  <c r="C4" i="57"/>
  <c r="B7" i="57" s="1"/>
  <c r="C4" i="43"/>
  <c r="B8" i="43" s="1"/>
  <c r="C4" i="125"/>
  <c r="C4" i="23"/>
  <c r="C4" i="17"/>
  <c r="B7" i="17" s="1"/>
  <c r="C4" i="65"/>
  <c r="B7" i="65" s="1"/>
  <c r="C4" i="85"/>
  <c r="B7" i="85" s="1"/>
  <c r="C4" i="11"/>
  <c r="B7" i="11" s="1"/>
  <c r="C4" i="94"/>
  <c r="C4" i="95"/>
  <c r="C4" i="38"/>
  <c r="C4" i="93"/>
  <c r="C4" i="61"/>
  <c r="C4" i="16"/>
  <c r="C4" i="107"/>
  <c r="C4" i="19"/>
  <c r="C4" i="77"/>
  <c r="C4" i="75"/>
  <c r="C4" i="112"/>
  <c r="C4" i="124"/>
  <c r="C4" i="88"/>
  <c r="C4" i="18"/>
  <c r="C4" i="119"/>
  <c r="C4" i="14"/>
  <c r="C4" i="104"/>
  <c r="C4" i="50"/>
  <c r="C4" i="64"/>
  <c r="C4" i="22"/>
  <c r="C4" i="46"/>
  <c r="C4" i="78"/>
  <c r="C4" i="80"/>
  <c r="C4" i="44"/>
  <c r="C4" i="53"/>
  <c r="C4" i="8"/>
  <c r="C4" i="66"/>
  <c r="C4" i="67"/>
  <c r="C4" i="49"/>
  <c r="B7" i="49" s="1"/>
  <c r="C4" i="21"/>
  <c r="C4" i="128" s="1"/>
  <c r="C4" i="48"/>
  <c r="B7" i="48" s="1"/>
  <c r="C4" i="98"/>
  <c r="A3" i="27"/>
  <c r="AC8" i="27"/>
  <c r="BU5" i="41" s="1"/>
  <c r="AD8" i="27"/>
  <c r="AJ8" i="27"/>
  <c r="AK8" i="27"/>
  <c r="AL8" i="27"/>
  <c r="AN8" i="27"/>
  <c r="BN8" i="27"/>
  <c r="GK5" i="41" s="1"/>
  <c r="BU8" i="27"/>
  <c r="HI5" i="41" s="1"/>
  <c r="A9" i="27"/>
  <c r="B11" i="86"/>
  <c r="A10" i="86"/>
  <c r="C10" i="86"/>
  <c r="C8" i="126"/>
  <c r="C9" i="60"/>
  <c r="E9" i="60" s="1"/>
  <c r="A41" i="20" l="1"/>
  <c r="C3" i="71" a="1"/>
  <c r="A40" i="128"/>
  <c r="A55" i="128"/>
  <c r="A36" i="9"/>
  <c r="A37" i="9" s="1"/>
  <c r="A38" i="9" s="1"/>
  <c r="A39" i="9" s="1"/>
  <c r="A49" i="9"/>
  <c r="A62" i="9" s="1"/>
  <c r="B7" i="71"/>
  <c r="B8" i="71" s="1"/>
  <c r="B9" i="71" s="1"/>
  <c r="A5" i="41"/>
  <c r="C52" i="41" s="1"/>
  <c r="C53" i="41" s="1"/>
  <c r="C54" i="41" s="1"/>
  <c r="C55" i="41" s="1"/>
  <c r="C56" i="41" s="1"/>
  <c r="CZ6" i="41"/>
  <c r="C7" i="122"/>
  <c r="E7" i="122" s="1"/>
  <c r="G7" i="122" s="1"/>
  <c r="B8" i="122"/>
  <c r="C3" i="122"/>
  <c r="D13" i="126"/>
  <c r="D46" i="126" s="1"/>
  <c r="D47" i="126"/>
  <c r="C10" i="60"/>
  <c r="E10" i="60" s="1"/>
  <c r="B10" i="87"/>
  <c r="C9" i="87"/>
  <c r="B12" i="127"/>
  <c r="C11" i="127"/>
  <c r="B11" i="126"/>
  <c r="C10" i="126"/>
  <c r="C11" i="40"/>
  <c r="B12" i="40"/>
  <c r="BT9" i="27"/>
  <c r="HE6" i="41" s="1"/>
  <c r="HE5" i="41"/>
  <c r="D13" i="48"/>
  <c r="F13" i="48"/>
  <c r="E13" i="8"/>
  <c r="E13" i="80"/>
  <c r="C11" i="73"/>
  <c r="E11" i="73" s="1"/>
  <c r="G11" i="73" s="1"/>
  <c r="B12" i="73"/>
  <c r="N11" i="60"/>
  <c r="F11" i="60"/>
  <c r="AR11" i="60"/>
  <c r="H11" i="60"/>
  <c r="W12" i="60"/>
  <c r="Z12" i="60"/>
  <c r="AC12" i="60"/>
  <c r="AU12" i="60"/>
  <c r="AX12" i="60"/>
  <c r="BA12" i="60"/>
  <c r="B13" i="60"/>
  <c r="Q12" i="60"/>
  <c r="T12" i="60"/>
  <c r="AF12" i="60"/>
  <c r="AI12" i="60"/>
  <c r="AL12" i="60"/>
  <c r="AO12" i="60"/>
  <c r="C8" i="87"/>
  <c r="C6" i="41"/>
  <c r="B7" i="41"/>
  <c r="CZ7" i="41" s="1"/>
  <c r="B7" i="121"/>
  <c r="C7" i="121"/>
  <c r="E7" i="121" s="1"/>
  <c r="G7" i="121" s="1"/>
  <c r="B7" i="117"/>
  <c r="C7" i="117"/>
  <c r="E7" i="117" s="1"/>
  <c r="G7" i="117" s="1"/>
  <c r="B7" i="109"/>
  <c r="C7" i="109"/>
  <c r="E7" i="109" s="1"/>
  <c r="G7" i="109" s="1"/>
  <c r="B7" i="111"/>
  <c r="C7" i="111"/>
  <c r="E7" i="111" s="1"/>
  <c r="G7" i="111" s="1"/>
  <c r="C7" i="24"/>
  <c r="E7" i="24" s="1"/>
  <c r="G7" i="24" s="1"/>
  <c r="B8" i="24"/>
  <c r="C7" i="57"/>
  <c r="E7" i="57" s="1"/>
  <c r="G7" i="57" s="1"/>
  <c r="B8" i="57"/>
  <c r="C8" i="43"/>
  <c r="E8" i="43" s="1"/>
  <c r="G8" i="43" s="1"/>
  <c r="B9" i="43"/>
  <c r="B7" i="125"/>
  <c r="C7" i="125"/>
  <c r="E7" i="125" s="1"/>
  <c r="G7" i="125" s="1"/>
  <c r="C7" i="23"/>
  <c r="B7" i="23"/>
  <c r="B8" i="23" s="1"/>
  <c r="C7" i="17"/>
  <c r="E7" i="17" s="1"/>
  <c r="G7" i="17" s="1"/>
  <c r="B8" i="17"/>
  <c r="C7" i="65"/>
  <c r="E7" i="65" s="1"/>
  <c r="G7" i="65" s="1"/>
  <c r="B8" i="65"/>
  <c r="C7" i="85"/>
  <c r="E7" i="85" s="1"/>
  <c r="G7" i="85" s="1"/>
  <c r="B8" i="85"/>
  <c r="C7" i="11"/>
  <c r="C8" i="11" s="1"/>
  <c r="E7" i="11"/>
  <c r="B7" i="94"/>
  <c r="C7" i="94"/>
  <c r="E7" i="94" s="1"/>
  <c r="G7" i="94" s="1"/>
  <c r="B7" i="95"/>
  <c r="C7" i="95"/>
  <c r="E7" i="95" s="1"/>
  <c r="G7" i="95" s="1"/>
  <c r="B7" i="38"/>
  <c r="C7" i="38"/>
  <c r="E7" i="38" s="1"/>
  <c r="G7" i="38" s="1"/>
  <c r="B7" i="93"/>
  <c r="C7" i="93"/>
  <c r="E7" i="93" s="1"/>
  <c r="G7" i="93" s="1"/>
  <c r="B7" i="61"/>
  <c r="C7" i="61"/>
  <c r="E7" i="61" s="1"/>
  <c r="G7" i="61" s="1"/>
  <c r="B7" i="16"/>
  <c r="C7" i="16"/>
  <c r="E7" i="16" s="1"/>
  <c r="G7" i="16" s="1"/>
  <c r="B7" i="107"/>
  <c r="C7" i="107"/>
  <c r="E7" i="107" s="1"/>
  <c r="G7" i="107" s="1"/>
  <c r="C7" i="19"/>
  <c r="E7" i="19" s="1"/>
  <c r="G7" i="19" s="1"/>
  <c r="B7" i="19"/>
  <c r="B7" i="77"/>
  <c r="C7" i="77"/>
  <c r="E7" i="77" s="1"/>
  <c r="G7" i="77" s="1"/>
  <c r="B7" i="75"/>
  <c r="C7" i="75"/>
  <c r="E7" i="75" s="1"/>
  <c r="G7" i="75" s="1"/>
  <c r="B7" i="112"/>
  <c r="C7" i="112"/>
  <c r="E7" i="112" s="1"/>
  <c r="G7" i="112" s="1"/>
  <c r="B7" i="124"/>
  <c r="C7" i="124"/>
  <c r="E7" i="124" s="1"/>
  <c r="G7" i="124" s="1"/>
  <c r="B7" i="88"/>
  <c r="C7" i="88"/>
  <c r="E7" i="88" s="1"/>
  <c r="G7" i="88" s="1"/>
  <c r="B7" i="18"/>
  <c r="C7" i="18"/>
  <c r="E7" i="18" s="1"/>
  <c r="G7" i="18" s="1"/>
  <c r="B7" i="119"/>
  <c r="C7" i="119"/>
  <c r="E7" i="119" s="1"/>
  <c r="G7" i="119" s="1"/>
  <c r="B7" i="14"/>
  <c r="C7" i="14"/>
  <c r="E7" i="14" s="1"/>
  <c r="G7" i="14" s="1"/>
  <c r="C7" i="104"/>
  <c r="E7" i="104" s="1"/>
  <c r="G7" i="104" s="1"/>
  <c r="B7" i="104"/>
  <c r="C7" i="50"/>
  <c r="E7" i="50" s="1"/>
  <c r="G7" i="50" s="1"/>
  <c r="B7" i="50"/>
  <c r="B7" i="64"/>
  <c r="C7" i="64"/>
  <c r="E7" i="64" s="1"/>
  <c r="G7" i="64" s="1"/>
  <c r="B7" i="22"/>
  <c r="C7" i="22"/>
  <c r="E7" i="22" s="1"/>
  <c r="G7" i="22" s="1"/>
  <c r="B7" i="46"/>
  <c r="C7" i="46"/>
  <c r="E7" i="46" s="1"/>
  <c r="G7" i="46" s="1"/>
  <c r="B7" i="78"/>
  <c r="C7" i="78"/>
  <c r="E7" i="78" s="1"/>
  <c r="G7" i="78" s="1"/>
  <c r="B7" i="80"/>
  <c r="C7" i="80"/>
  <c r="G7" i="80" s="1"/>
  <c r="B7" i="44"/>
  <c r="C7" i="44"/>
  <c r="E7" i="44" s="1"/>
  <c r="G7" i="44" s="1"/>
  <c r="B8" i="53"/>
  <c r="C8" i="53"/>
  <c r="E8" i="53" s="1"/>
  <c r="G8" i="53" s="1"/>
  <c r="B7" i="8"/>
  <c r="C7" i="8"/>
  <c r="G7" i="8" s="1"/>
  <c r="B7" i="66"/>
  <c r="C7" i="66"/>
  <c r="E7" i="66" s="1"/>
  <c r="G7" i="66" s="1"/>
  <c r="B7" i="67"/>
  <c r="C7" i="67"/>
  <c r="E7" i="67" s="1"/>
  <c r="G7" i="67" s="1"/>
  <c r="C7" i="49"/>
  <c r="E7" i="49" s="1"/>
  <c r="G7" i="49" s="1"/>
  <c r="B8" i="49"/>
  <c r="B7" i="21"/>
  <c r="C7" i="21"/>
  <c r="E7" i="21" s="1"/>
  <c r="G7" i="21" s="1"/>
  <c r="C4" i="9"/>
  <c r="E4" i="20" s="1"/>
  <c r="E4" i="72" s="1"/>
  <c r="E4" i="79" s="1"/>
  <c r="C4" i="91" s="1"/>
  <c r="C7" i="48"/>
  <c r="E7" i="48" s="1"/>
  <c r="G7" i="48" s="1"/>
  <c r="B8" i="48"/>
  <c r="C3" i="125" a="1"/>
  <c r="C3" i="23" s="1"/>
  <c r="C3" i="121" s="1"/>
  <c r="C3" i="117" s="1"/>
  <c r="C3" i="109" s="1"/>
  <c r="C3" i="111" s="1"/>
  <c r="C3" i="24"/>
  <c r="C3" i="57"/>
  <c r="C3" i="43"/>
  <c r="C3" i="17"/>
  <c r="C3" i="65"/>
  <c r="C3" i="85"/>
  <c r="C3" i="11" s="1"/>
  <c r="C3" i="94" s="1"/>
  <c r="C3" i="48"/>
  <c r="C3" i="98"/>
  <c r="BY5" i="41"/>
  <c r="AC9" i="27"/>
  <c r="AD9" i="27"/>
  <c r="AJ9" i="27"/>
  <c r="AK9" i="27"/>
  <c r="AL9" i="27"/>
  <c r="AN9" i="27"/>
  <c r="BN9" i="27"/>
  <c r="GK6" i="41" s="1"/>
  <c r="BU9" i="27"/>
  <c r="HI6" i="41" s="1"/>
  <c r="A10" i="27"/>
  <c r="B12" i="86"/>
  <c r="B13" i="86" s="1"/>
  <c r="C11" i="86"/>
  <c r="A42" i="20" l="1"/>
  <c r="C8" i="71"/>
  <c r="E8" i="71" s="1"/>
  <c r="G8" i="71" s="1"/>
  <c r="A41" i="128"/>
  <c r="A56" i="128"/>
  <c r="A50" i="9"/>
  <c r="C8" i="122"/>
  <c r="E8" i="122" s="1"/>
  <c r="G8" i="122" s="1"/>
  <c r="B9" i="122"/>
  <c r="B8" i="41"/>
  <c r="CZ8" i="41" s="1"/>
  <c r="C9" i="71"/>
  <c r="E9" i="71" s="1"/>
  <c r="G9" i="71" s="1"/>
  <c r="B10" i="71"/>
  <c r="C13" i="86"/>
  <c r="B14" i="86"/>
  <c r="B11" i="87"/>
  <c r="C10" i="87"/>
  <c r="C12" i="127"/>
  <c r="B15" i="127"/>
  <c r="B12" i="126"/>
  <c r="C11" i="126"/>
  <c r="C12" i="40"/>
  <c r="B15" i="40"/>
  <c r="BT10" i="27"/>
  <c r="G7" i="11"/>
  <c r="D14" i="48"/>
  <c r="F14" i="48"/>
  <c r="E14" i="8"/>
  <c r="E14" i="80"/>
  <c r="C12" i="73"/>
  <c r="E12" i="73" s="1"/>
  <c r="G12" i="73" s="1"/>
  <c r="B13" i="73"/>
  <c r="H12" i="60"/>
  <c r="AR12" i="60"/>
  <c r="W13" i="60"/>
  <c r="AF13" i="60"/>
  <c r="AU13" i="60"/>
  <c r="BA13" i="60"/>
  <c r="Q13" i="60"/>
  <c r="T13" i="60"/>
  <c r="Z13" i="60"/>
  <c r="AC13" i="60"/>
  <c r="AI13" i="60"/>
  <c r="AL13" i="60"/>
  <c r="AO13" i="60"/>
  <c r="AX13" i="60"/>
  <c r="B14" i="60"/>
  <c r="N12" i="60"/>
  <c r="F12" i="60"/>
  <c r="C7" i="41"/>
  <c r="B8" i="121"/>
  <c r="B8" i="117"/>
  <c r="B8" i="109"/>
  <c r="B8" i="111"/>
  <c r="C8" i="24"/>
  <c r="E8" i="24" s="1"/>
  <c r="G8" i="24" s="1"/>
  <c r="B9" i="24"/>
  <c r="C8" i="57"/>
  <c r="E8" i="57" s="1"/>
  <c r="G8" i="57" s="1"/>
  <c r="B9" i="57"/>
  <c r="C9" i="43"/>
  <c r="E9" i="43" s="1"/>
  <c r="G9" i="43" s="1"/>
  <c r="B10" i="43"/>
  <c r="B8" i="125"/>
  <c r="E7" i="23"/>
  <c r="G7" i="23" s="1"/>
  <c r="C8" i="23"/>
  <c r="B9" i="23"/>
  <c r="C8" i="17"/>
  <c r="E8" i="17" s="1"/>
  <c r="G8" i="17" s="1"/>
  <c r="B9" i="17"/>
  <c r="C8" i="65"/>
  <c r="E8" i="65" s="1"/>
  <c r="G8" i="65" s="1"/>
  <c r="B9" i="65"/>
  <c r="C8" i="85"/>
  <c r="E8" i="85" s="1"/>
  <c r="G8" i="85" s="1"/>
  <c r="B9" i="85"/>
  <c r="C9" i="11"/>
  <c r="B8" i="11"/>
  <c r="B8" i="94"/>
  <c r="B8" i="95"/>
  <c r="B8" i="38"/>
  <c r="B8" i="93"/>
  <c r="B8" i="61"/>
  <c r="B8" i="16"/>
  <c r="B8" i="107"/>
  <c r="B8" i="19"/>
  <c r="B8" i="77"/>
  <c r="B8" i="75"/>
  <c r="B8" i="112"/>
  <c r="B8" i="124"/>
  <c r="B8" i="88"/>
  <c r="B8" i="18"/>
  <c r="B8" i="119"/>
  <c r="B8" i="14"/>
  <c r="B8" i="104"/>
  <c r="B8" i="50"/>
  <c r="B8" i="64"/>
  <c r="B8" i="22"/>
  <c r="B8" i="46"/>
  <c r="B8" i="78"/>
  <c r="B8" i="80"/>
  <c r="B8" i="44"/>
  <c r="B9" i="53"/>
  <c r="B8" i="8"/>
  <c r="B8" i="66"/>
  <c r="B8" i="67"/>
  <c r="C8" i="49"/>
  <c r="E8" i="49" s="1"/>
  <c r="G8" i="49" s="1"/>
  <c r="B9" i="49"/>
  <c r="B8" i="21"/>
  <c r="B7" i="91"/>
  <c r="C4" i="92"/>
  <c r="C7" i="92" s="1"/>
  <c r="C8" i="48"/>
  <c r="E8" i="48" s="1"/>
  <c r="G8" i="48" s="1"/>
  <c r="B9" i="48"/>
  <c r="C3" i="95"/>
  <c r="C3" i="38"/>
  <c r="C3" i="93"/>
  <c r="C3" i="61"/>
  <c r="C3" i="16"/>
  <c r="C3" i="107"/>
  <c r="C3" i="104"/>
  <c r="C3" i="50"/>
  <c r="C3" i="77"/>
  <c r="C3" i="75"/>
  <c r="C3" i="112"/>
  <c r="C3" i="124"/>
  <c r="C3" i="88"/>
  <c r="C3" i="18"/>
  <c r="C3" i="119"/>
  <c r="C3" i="14"/>
  <c r="C3" i="19"/>
  <c r="C3" i="64"/>
  <c r="C3" i="22"/>
  <c r="C3" i="46"/>
  <c r="C3" i="78"/>
  <c r="C3" i="80"/>
  <c r="C3" i="44"/>
  <c r="C3" i="53"/>
  <c r="C3" i="8"/>
  <c r="C3" i="66"/>
  <c r="C3" i="67"/>
  <c r="C3" i="21"/>
  <c r="BU6" i="41"/>
  <c r="AC10" i="27"/>
  <c r="AD10" i="27"/>
  <c r="AJ10" i="27"/>
  <c r="AK10" i="27"/>
  <c r="AL10" i="27"/>
  <c r="AN10" i="27"/>
  <c r="BN10" i="27"/>
  <c r="GK7" i="41" s="1"/>
  <c r="BU10" i="27"/>
  <c r="HI7" i="41" s="1"/>
  <c r="A11" i="27"/>
  <c r="C12" i="86"/>
  <c r="C11" i="60"/>
  <c r="E11" i="60" s="1"/>
  <c r="BY6" i="41"/>
  <c r="A43" i="20" l="1"/>
  <c r="A42" i="128"/>
  <c r="A57" i="128"/>
  <c r="A51" i="9"/>
  <c r="C8" i="41"/>
  <c r="B10" i="122"/>
  <c r="C9" i="122"/>
  <c r="E9" i="122" s="1"/>
  <c r="G9" i="122" s="1"/>
  <c r="C15" i="127"/>
  <c r="A15" i="127"/>
  <c r="B9" i="41"/>
  <c r="CZ9" i="41" s="1"/>
  <c r="C15" i="40"/>
  <c r="C10" i="71"/>
  <c r="E10" i="71" s="1"/>
  <c r="G10" i="71" s="1"/>
  <c r="B11" i="71"/>
  <c r="C12" i="60"/>
  <c r="E12" i="60" s="1"/>
  <c r="B15" i="86"/>
  <c r="C14" i="86"/>
  <c r="B12" i="87"/>
  <c r="C11" i="87"/>
  <c r="C12" i="126"/>
  <c r="B15" i="126"/>
  <c r="HE7" i="41"/>
  <c r="C3" i="9"/>
  <c r="E3" i="20" s="1"/>
  <c r="E3" i="72" s="1"/>
  <c r="E3" i="79" s="1"/>
  <c r="C3" i="91" s="1"/>
  <c r="C3" i="92" s="1"/>
  <c r="C3" i="128"/>
  <c r="BT11" i="27"/>
  <c r="HE8" i="41" s="1"/>
  <c r="D15" i="48"/>
  <c r="F15" i="48"/>
  <c r="E15" i="8"/>
  <c r="E15" i="80"/>
  <c r="C13" i="73"/>
  <c r="E13" i="73" s="1"/>
  <c r="G13" i="73" s="1"/>
  <c r="B14" i="73"/>
  <c r="F13" i="60"/>
  <c r="N13" i="60"/>
  <c r="AR13" i="60"/>
  <c r="H13" i="60"/>
  <c r="W14" i="60"/>
  <c r="Z14" i="60"/>
  <c r="AC14" i="60"/>
  <c r="AF14" i="60"/>
  <c r="AL14" i="60"/>
  <c r="AU14" i="60"/>
  <c r="AX14" i="60"/>
  <c r="Q14" i="60"/>
  <c r="T14" i="60"/>
  <c r="AI14" i="60"/>
  <c r="AO14" i="60"/>
  <c r="BA14" i="60"/>
  <c r="B15" i="60"/>
  <c r="C8" i="121"/>
  <c r="E8" i="121" s="1"/>
  <c r="G8" i="121" s="1"/>
  <c r="B9" i="121"/>
  <c r="C8" i="117"/>
  <c r="E8" i="117" s="1"/>
  <c r="G8" i="117" s="1"/>
  <c r="B9" i="117"/>
  <c r="C8" i="109"/>
  <c r="E8" i="109" s="1"/>
  <c r="G8" i="109" s="1"/>
  <c r="B9" i="109"/>
  <c r="C8" i="111"/>
  <c r="E8" i="111" s="1"/>
  <c r="G8" i="111" s="1"/>
  <c r="B9" i="111"/>
  <c r="C9" i="24"/>
  <c r="E9" i="24" s="1"/>
  <c r="G9" i="24" s="1"/>
  <c r="B10" i="24"/>
  <c r="C9" i="57"/>
  <c r="E9" i="57" s="1"/>
  <c r="G9" i="57" s="1"/>
  <c r="B10" i="57"/>
  <c r="C10" i="43"/>
  <c r="E10" i="43" s="1"/>
  <c r="G10" i="43" s="1"/>
  <c r="B11" i="43"/>
  <c r="C8" i="125"/>
  <c r="E8" i="125" s="1"/>
  <c r="G8" i="125" s="1"/>
  <c r="B9" i="125"/>
  <c r="E8" i="23"/>
  <c r="G8" i="23" s="1"/>
  <c r="C9" i="23"/>
  <c r="B10" i="23"/>
  <c r="C9" i="17"/>
  <c r="E9" i="17" s="1"/>
  <c r="G9" i="17" s="1"/>
  <c r="B10" i="17"/>
  <c r="C9" i="65"/>
  <c r="E9" i="65" s="1"/>
  <c r="G9" i="65" s="1"/>
  <c r="B10" i="65"/>
  <c r="C9" i="85"/>
  <c r="E9" i="85" s="1"/>
  <c r="G9" i="85" s="1"/>
  <c r="B10" i="85"/>
  <c r="C10" i="11"/>
  <c r="B9" i="11"/>
  <c r="E8" i="11"/>
  <c r="G8" i="11" s="1"/>
  <c r="C8" i="94"/>
  <c r="E8" i="94" s="1"/>
  <c r="G8" i="94" s="1"/>
  <c r="B9" i="94"/>
  <c r="C8" i="95"/>
  <c r="E8" i="95" s="1"/>
  <c r="G8" i="95" s="1"/>
  <c r="B9" i="95"/>
  <c r="C8" i="38"/>
  <c r="E8" i="38" s="1"/>
  <c r="G8" i="38" s="1"/>
  <c r="B9" i="38"/>
  <c r="C8" i="93"/>
  <c r="E8" i="93" s="1"/>
  <c r="G8" i="93" s="1"/>
  <c r="B9" i="93"/>
  <c r="C8" i="61"/>
  <c r="E8" i="61" s="1"/>
  <c r="G8" i="61" s="1"/>
  <c r="B9" i="61"/>
  <c r="C8" i="16"/>
  <c r="E8" i="16" s="1"/>
  <c r="G8" i="16" s="1"/>
  <c r="B9" i="16"/>
  <c r="C8" i="107"/>
  <c r="E8" i="107" s="1"/>
  <c r="G8" i="107" s="1"/>
  <c r="B9" i="107"/>
  <c r="B9" i="19"/>
  <c r="C8" i="19"/>
  <c r="E8" i="19" s="1"/>
  <c r="G8" i="19" s="1"/>
  <c r="C8" i="77"/>
  <c r="E8" i="77" s="1"/>
  <c r="G8" i="77" s="1"/>
  <c r="B9" i="77"/>
  <c r="C8" i="75"/>
  <c r="E8" i="75" s="1"/>
  <c r="G8" i="75" s="1"/>
  <c r="B9" i="75"/>
  <c r="C8" i="112"/>
  <c r="E8" i="112" s="1"/>
  <c r="G8" i="112" s="1"/>
  <c r="B9" i="112"/>
  <c r="C8" i="124"/>
  <c r="E8" i="124" s="1"/>
  <c r="G8" i="124" s="1"/>
  <c r="B9" i="124"/>
  <c r="C8" i="88"/>
  <c r="E8" i="88" s="1"/>
  <c r="G8" i="88" s="1"/>
  <c r="B9" i="88"/>
  <c r="C8" i="18"/>
  <c r="E8" i="18" s="1"/>
  <c r="G8" i="18" s="1"/>
  <c r="B9" i="18"/>
  <c r="C8" i="119"/>
  <c r="E8" i="119" s="1"/>
  <c r="G8" i="119" s="1"/>
  <c r="B9" i="119"/>
  <c r="C8" i="14"/>
  <c r="E8" i="14" s="1"/>
  <c r="G8" i="14" s="1"/>
  <c r="B9" i="14"/>
  <c r="C8" i="104"/>
  <c r="E8" i="104" s="1"/>
  <c r="G8" i="104" s="1"/>
  <c r="B9" i="104"/>
  <c r="C8" i="50"/>
  <c r="E8" i="50" s="1"/>
  <c r="G8" i="50" s="1"/>
  <c r="B9" i="50"/>
  <c r="C8" i="64"/>
  <c r="E8" i="64" s="1"/>
  <c r="G8" i="64" s="1"/>
  <c r="B9" i="64"/>
  <c r="C8" i="22"/>
  <c r="E8" i="22" s="1"/>
  <c r="G8" i="22" s="1"/>
  <c r="B9" i="22"/>
  <c r="C8" i="46"/>
  <c r="E8" i="46" s="1"/>
  <c r="G8" i="46" s="1"/>
  <c r="B9" i="46"/>
  <c r="C8" i="78"/>
  <c r="E8" i="78" s="1"/>
  <c r="G8" i="78" s="1"/>
  <c r="B9" i="78"/>
  <c r="C8" i="80"/>
  <c r="G8" i="80" s="1"/>
  <c r="B9" i="80"/>
  <c r="C8" i="44"/>
  <c r="E8" i="44" s="1"/>
  <c r="G8" i="44" s="1"/>
  <c r="B9" i="44"/>
  <c r="C9" i="53"/>
  <c r="E9" i="53" s="1"/>
  <c r="G9" i="53" s="1"/>
  <c r="B10" i="53"/>
  <c r="C8" i="8"/>
  <c r="G8" i="8" s="1"/>
  <c r="B9" i="8"/>
  <c r="C8" i="66"/>
  <c r="E8" i="66" s="1"/>
  <c r="G8" i="66" s="1"/>
  <c r="B9" i="66"/>
  <c r="C8" i="67"/>
  <c r="E8" i="67" s="1"/>
  <c r="G8" i="67" s="1"/>
  <c r="B9" i="67"/>
  <c r="C9" i="49"/>
  <c r="E9" i="49" s="1"/>
  <c r="G9" i="49" s="1"/>
  <c r="B10" i="49"/>
  <c r="C8" i="21"/>
  <c r="E8" i="21" s="1"/>
  <c r="G8" i="21" s="1"/>
  <c r="B9" i="21"/>
  <c r="C7" i="91"/>
  <c r="E7" i="91" s="1"/>
  <c r="G7" i="91" s="1"/>
  <c r="B8" i="91"/>
  <c r="E7" i="92"/>
  <c r="B7" i="92"/>
  <c r="C9" i="48"/>
  <c r="E9" i="48" s="1"/>
  <c r="G9" i="48" s="1"/>
  <c r="B10" i="48"/>
  <c r="AC11" i="27"/>
  <c r="BU8" i="41" s="1"/>
  <c r="AD11" i="27"/>
  <c r="BY8" i="41" s="1"/>
  <c r="AJ11" i="27"/>
  <c r="AK11" i="27"/>
  <c r="AL11" i="27"/>
  <c r="AN11" i="27"/>
  <c r="BN11" i="27"/>
  <c r="GK8" i="41" s="1"/>
  <c r="BU11" i="27"/>
  <c r="HI8" i="41" s="1"/>
  <c r="A12" i="27"/>
  <c r="BU7" i="41"/>
  <c r="BY7" i="41"/>
  <c r="A43" i="128" l="1"/>
  <c r="A58" i="128"/>
  <c r="A40" i="9"/>
  <c r="A52" i="9"/>
  <c r="C9" i="41"/>
  <c r="C10" i="122"/>
  <c r="E10" i="122" s="1"/>
  <c r="G10" i="122" s="1"/>
  <c r="B11" i="122"/>
  <c r="C15" i="126"/>
  <c r="A15" i="126"/>
  <c r="B10" i="41"/>
  <c r="CZ10" i="41" s="1"/>
  <c r="B12" i="71"/>
  <c r="C11" i="71"/>
  <c r="E11" i="71" s="1"/>
  <c r="G11" i="71" s="1"/>
  <c r="C9" i="121"/>
  <c r="E9" i="121" s="1"/>
  <c r="G9" i="121" s="1"/>
  <c r="B10" i="121"/>
  <c r="B16" i="86"/>
  <c r="C15" i="86"/>
  <c r="C12" i="87"/>
  <c r="B15" i="87"/>
  <c r="BT12" i="27"/>
  <c r="HE9" i="41" s="1"/>
  <c r="D16" i="48"/>
  <c r="F16" i="48"/>
  <c r="E16" i="8"/>
  <c r="E16" i="80"/>
  <c r="C14" i="73"/>
  <c r="E14" i="73" s="1"/>
  <c r="G14" i="73" s="1"/>
  <c r="B15" i="73"/>
  <c r="N14" i="60"/>
  <c r="F14" i="60"/>
  <c r="AR14" i="60"/>
  <c r="H14" i="60"/>
  <c r="AC15" i="60"/>
  <c r="AF15" i="60"/>
  <c r="AI15" i="60"/>
  <c r="AL15" i="60"/>
  <c r="AO15" i="60"/>
  <c r="Q15" i="60"/>
  <c r="T15" i="60"/>
  <c r="W15" i="60"/>
  <c r="Z15" i="60"/>
  <c r="AX15" i="60"/>
  <c r="AU15" i="60"/>
  <c r="BA15" i="60"/>
  <c r="B16" i="60"/>
  <c r="B16" i="127"/>
  <c r="C9" i="117"/>
  <c r="E9" i="117" s="1"/>
  <c r="G9" i="117" s="1"/>
  <c r="B10" i="117"/>
  <c r="C9" i="109"/>
  <c r="E9" i="109" s="1"/>
  <c r="G9" i="109" s="1"/>
  <c r="B10" i="109"/>
  <c r="C9" i="111"/>
  <c r="E9" i="111" s="1"/>
  <c r="G9" i="111" s="1"/>
  <c r="B10" i="111"/>
  <c r="C10" i="24"/>
  <c r="E10" i="24" s="1"/>
  <c r="G10" i="24" s="1"/>
  <c r="B11" i="24"/>
  <c r="C10" i="57"/>
  <c r="E10" i="57" s="1"/>
  <c r="G10" i="57" s="1"/>
  <c r="B11" i="57"/>
  <c r="C11" i="43"/>
  <c r="E11" i="43" s="1"/>
  <c r="G11" i="43" s="1"/>
  <c r="B12" i="43"/>
  <c r="B10" i="125"/>
  <c r="C9" i="125"/>
  <c r="E9" i="125" s="1"/>
  <c r="G9" i="125" s="1"/>
  <c r="E9" i="23"/>
  <c r="G9" i="23" s="1"/>
  <c r="C10" i="23"/>
  <c r="B11" i="23"/>
  <c r="C10" i="17"/>
  <c r="E10" i="17" s="1"/>
  <c r="G10" i="17" s="1"/>
  <c r="B11" i="17"/>
  <c r="C10" i="65"/>
  <c r="E10" i="65" s="1"/>
  <c r="G10" i="65" s="1"/>
  <c r="B11" i="65"/>
  <c r="C10" i="85"/>
  <c r="E10" i="85" s="1"/>
  <c r="G10" i="85" s="1"/>
  <c r="B11" i="85"/>
  <c r="C11" i="11"/>
  <c r="B10" i="11"/>
  <c r="E9" i="11"/>
  <c r="G9" i="11" s="1"/>
  <c r="C9" i="94"/>
  <c r="E9" i="94" s="1"/>
  <c r="G9" i="94" s="1"/>
  <c r="B10" i="94"/>
  <c r="C9" i="95"/>
  <c r="E9" i="95" s="1"/>
  <c r="G9" i="95" s="1"/>
  <c r="B10" i="95"/>
  <c r="C9" i="38"/>
  <c r="E9" i="38" s="1"/>
  <c r="G9" i="38" s="1"/>
  <c r="B10" i="38"/>
  <c r="C9" i="93"/>
  <c r="E9" i="93" s="1"/>
  <c r="G9" i="93" s="1"/>
  <c r="B10" i="93"/>
  <c r="C9" i="61"/>
  <c r="E9" i="61" s="1"/>
  <c r="G9" i="61" s="1"/>
  <c r="B10" i="61"/>
  <c r="C9" i="16"/>
  <c r="E9" i="16" s="1"/>
  <c r="G9" i="16" s="1"/>
  <c r="B10" i="16"/>
  <c r="C9" i="107"/>
  <c r="E9" i="107" s="1"/>
  <c r="G9" i="107" s="1"/>
  <c r="B10" i="107"/>
  <c r="C9" i="19"/>
  <c r="E9" i="19" s="1"/>
  <c r="G9" i="19" s="1"/>
  <c r="B10" i="19"/>
  <c r="C9" i="77"/>
  <c r="E9" i="77" s="1"/>
  <c r="G9" i="77" s="1"/>
  <c r="B10" i="77"/>
  <c r="C9" i="75"/>
  <c r="E9" i="75" s="1"/>
  <c r="G9" i="75" s="1"/>
  <c r="B10" i="75"/>
  <c r="C9" i="112"/>
  <c r="E9" i="112" s="1"/>
  <c r="G9" i="112" s="1"/>
  <c r="B10" i="112"/>
  <c r="C9" i="124"/>
  <c r="E9" i="124" s="1"/>
  <c r="G9" i="124" s="1"/>
  <c r="B10" i="124"/>
  <c r="C9" i="88"/>
  <c r="E9" i="88" s="1"/>
  <c r="G9" i="88" s="1"/>
  <c r="B10" i="88"/>
  <c r="C9" i="18"/>
  <c r="E9" i="18" s="1"/>
  <c r="G9" i="18" s="1"/>
  <c r="B10" i="18"/>
  <c r="C9" i="119"/>
  <c r="E9" i="119" s="1"/>
  <c r="G9" i="119" s="1"/>
  <c r="B10" i="119"/>
  <c r="C9" i="14"/>
  <c r="E9" i="14" s="1"/>
  <c r="G9" i="14" s="1"/>
  <c r="B10" i="14"/>
  <c r="B10" i="104"/>
  <c r="C9" i="104"/>
  <c r="E9" i="104" s="1"/>
  <c r="G9" i="104" s="1"/>
  <c r="C9" i="50"/>
  <c r="E9" i="50" s="1"/>
  <c r="G9" i="50" s="1"/>
  <c r="B10" i="50"/>
  <c r="C9" i="64"/>
  <c r="E9" i="64" s="1"/>
  <c r="G9" i="64" s="1"/>
  <c r="B10" i="64"/>
  <c r="C9" i="22"/>
  <c r="E9" i="22" s="1"/>
  <c r="G9" i="22" s="1"/>
  <c r="B10" i="22"/>
  <c r="C9" i="46"/>
  <c r="E9" i="46" s="1"/>
  <c r="G9" i="46" s="1"/>
  <c r="B10" i="46"/>
  <c r="C9" i="78"/>
  <c r="E9" i="78" s="1"/>
  <c r="G9" i="78" s="1"/>
  <c r="B10" i="78"/>
  <c r="C9" i="80"/>
  <c r="G9" i="80" s="1"/>
  <c r="B10" i="80"/>
  <c r="C9" i="44"/>
  <c r="E9" i="44" s="1"/>
  <c r="G9" i="44" s="1"/>
  <c r="B10" i="44"/>
  <c r="C10" i="53"/>
  <c r="E10" i="53" s="1"/>
  <c r="G10" i="53" s="1"/>
  <c r="B11" i="53"/>
  <c r="C9" i="8"/>
  <c r="G9" i="8" s="1"/>
  <c r="B10" i="8"/>
  <c r="C9" i="66"/>
  <c r="E9" i="66" s="1"/>
  <c r="G9" i="66" s="1"/>
  <c r="B10" i="66"/>
  <c r="C9" i="67"/>
  <c r="E9" i="67" s="1"/>
  <c r="G9" i="67" s="1"/>
  <c r="B10" i="67"/>
  <c r="C10" i="49"/>
  <c r="E10" i="49" s="1"/>
  <c r="G10" i="49" s="1"/>
  <c r="B11" i="49"/>
  <c r="C9" i="21"/>
  <c r="E9" i="21" s="1"/>
  <c r="G9" i="21" s="1"/>
  <c r="B10" i="21"/>
  <c r="C8" i="91"/>
  <c r="E8" i="91" s="1"/>
  <c r="G8" i="91" s="1"/>
  <c r="B9" i="91"/>
  <c r="G7" i="92"/>
  <c r="C8" i="92"/>
  <c r="C10" i="48"/>
  <c r="E10" i="48" s="1"/>
  <c r="G10" i="48" s="1"/>
  <c r="B11" i="48"/>
  <c r="AC12" i="27"/>
  <c r="BU9" i="41" s="1"/>
  <c r="AD12" i="27"/>
  <c r="BY9" i="41" s="1"/>
  <c r="AJ12" i="27"/>
  <c r="AK12" i="27"/>
  <c r="AL12" i="27"/>
  <c r="AN12" i="27"/>
  <c r="BN12" i="27"/>
  <c r="GK9" i="41" s="1"/>
  <c r="BU12" i="27"/>
  <c r="HI9" i="41" s="1"/>
  <c r="A13" i="27"/>
  <c r="B16" i="40"/>
  <c r="C13" i="60"/>
  <c r="E13" i="60" s="1"/>
  <c r="A59" i="128" l="1"/>
  <c r="A41" i="9"/>
  <c r="A53" i="9"/>
  <c r="B12" i="122"/>
  <c r="C11" i="122"/>
  <c r="E11" i="122" s="1"/>
  <c r="G11" i="122" s="1"/>
  <c r="C10" i="41"/>
  <c r="C15" i="87"/>
  <c r="A15" i="87"/>
  <c r="B11" i="41"/>
  <c r="CZ11" i="41" s="1"/>
  <c r="B13" i="71"/>
  <c r="C12" i="71"/>
  <c r="E12" i="71" s="1"/>
  <c r="G12" i="71" s="1"/>
  <c r="B11" i="121"/>
  <c r="C10" i="121"/>
  <c r="E10" i="121" s="1"/>
  <c r="G10" i="121" s="1"/>
  <c r="C16" i="86"/>
  <c r="BT13" i="27"/>
  <c r="HE10" i="41" s="1"/>
  <c r="D17" i="48"/>
  <c r="F17" i="48"/>
  <c r="E17" i="8"/>
  <c r="E17" i="80"/>
  <c r="C15" i="73"/>
  <c r="E15" i="73" s="1"/>
  <c r="G15" i="73" s="1"/>
  <c r="B16" i="73"/>
  <c r="N15" i="60"/>
  <c r="F15" i="60"/>
  <c r="H15" i="60"/>
  <c r="AR15" i="60"/>
  <c r="AI16" i="60"/>
  <c r="AO16" i="60"/>
  <c r="AX16" i="60"/>
  <c r="Q16" i="60"/>
  <c r="Z16" i="60"/>
  <c r="AL16" i="60"/>
  <c r="BA16" i="60"/>
  <c r="B17" i="60"/>
  <c r="T16" i="60"/>
  <c r="W16" i="60"/>
  <c r="AC16" i="60"/>
  <c r="AF16" i="60"/>
  <c r="AU16" i="60"/>
  <c r="C16" i="127"/>
  <c r="B17" i="127"/>
  <c r="B18" i="127" s="1"/>
  <c r="C10" i="117"/>
  <c r="E10" i="117" s="1"/>
  <c r="G10" i="117" s="1"/>
  <c r="B11" i="117"/>
  <c r="C10" i="109"/>
  <c r="E10" i="109" s="1"/>
  <c r="G10" i="109" s="1"/>
  <c r="B11" i="109"/>
  <c r="C10" i="111"/>
  <c r="E10" i="111" s="1"/>
  <c r="G10" i="111" s="1"/>
  <c r="B11" i="111"/>
  <c r="C11" i="24"/>
  <c r="E11" i="24" s="1"/>
  <c r="G11" i="24" s="1"/>
  <c r="B12" i="24"/>
  <c r="C11" i="57"/>
  <c r="E11" i="57" s="1"/>
  <c r="G11" i="57" s="1"/>
  <c r="B12" i="57"/>
  <c r="C12" i="43"/>
  <c r="E12" i="43" s="1"/>
  <c r="G12" i="43" s="1"/>
  <c r="B13" i="43"/>
  <c r="C10" i="125"/>
  <c r="E10" i="125" s="1"/>
  <c r="G10" i="125" s="1"/>
  <c r="B11" i="125"/>
  <c r="C11" i="23"/>
  <c r="B12" i="23"/>
  <c r="C11" i="17"/>
  <c r="E11" i="17" s="1"/>
  <c r="G11" i="17" s="1"/>
  <c r="B12" i="17"/>
  <c r="C11" i="65"/>
  <c r="E11" i="65" s="1"/>
  <c r="G11" i="65" s="1"/>
  <c r="B12" i="65"/>
  <c r="C11" i="85"/>
  <c r="E11" i="85" s="1"/>
  <c r="G11" i="85" s="1"/>
  <c r="B12" i="85"/>
  <c r="C12" i="11"/>
  <c r="B11" i="11"/>
  <c r="E10" i="11"/>
  <c r="G10" i="11" s="1"/>
  <c r="C10" i="94"/>
  <c r="E10" i="94" s="1"/>
  <c r="G10" i="94" s="1"/>
  <c r="B11" i="94"/>
  <c r="C10" i="95"/>
  <c r="E10" i="95" s="1"/>
  <c r="G10" i="95" s="1"/>
  <c r="B11" i="95"/>
  <c r="C10" i="38"/>
  <c r="E10" i="38" s="1"/>
  <c r="G10" i="38" s="1"/>
  <c r="B11" i="38"/>
  <c r="C10" i="93"/>
  <c r="E10" i="93" s="1"/>
  <c r="G10" i="93" s="1"/>
  <c r="B11" i="93"/>
  <c r="C10" i="61"/>
  <c r="E10" i="61" s="1"/>
  <c r="G10" i="61" s="1"/>
  <c r="B11" i="61"/>
  <c r="C10" i="16"/>
  <c r="E10" i="16" s="1"/>
  <c r="G10" i="16" s="1"/>
  <c r="B11" i="16"/>
  <c r="C10" i="107"/>
  <c r="E10" i="107" s="1"/>
  <c r="G10" i="107" s="1"/>
  <c r="B11" i="107"/>
  <c r="C10" i="19"/>
  <c r="E10" i="19" s="1"/>
  <c r="G10" i="19" s="1"/>
  <c r="B11" i="19"/>
  <c r="C10" i="77"/>
  <c r="E10" i="77" s="1"/>
  <c r="G10" i="77" s="1"/>
  <c r="B11" i="77"/>
  <c r="C10" i="75"/>
  <c r="E10" i="75" s="1"/>
  <c r="G10" i="75" s="1"/>
  <c r="B11" i="75"/>
  <c r="C10" i="112"/>
  <c r="E10" i="112" s="1"/>
  <c r="G10" i="112" s="1"/>
  <c r="B11" i="112"/>
  <c r="C10" i="124"/>
  <c r="E10" i="124" s="1"/>
  <c r="G10" i="124" s="1"/>
  <c r="B11" i="124"/>
  <c r="C10" i="88"/>
  <c r="E10" i="88" s="1"/>
  <c r="G10" i="88" s="1"/>
  <c r="B11" i="88"/>
  <c r="C10" i="18"/>
  <c r="E10" i="18" s="1"/>
  <c r="G10" i="18" s="1"/>
  <c r="B11" i="18"/>
  <c r="C10" i="119"/>
  <c r="E10" i="119" s="1"/>
  <c r="G10" i="119" s="1"/>
  <c r="B11" i="119"/>
  <c r="C10" i="14"/>
  <c r="E10" i="14" s="1"/>
  <c r="G10" i="14" s="1"/>
  <c r="B11" i="14"/>
  <c r="C10" i="104"/>
  <c r="E10" i="104" s="1"/>
  <c r="G10" i="104" s="1"/>
  <c r="B11" i="104"/>
  <c r="C10" i="50"/>
  <c r="E10" i="50" s="1"/>
  <c r="G10" i="50" s="1"/>
  <c r="B11" i="50"/>
  <c r="C10" i="64"/>
  <c r="E10" i="64" s="1"/>
  <c r="G10" i="64" s="1"/>
  <c r="B11" i="64"/>
  <c r="C10" i="22"/>
  <c r="E10" i="22" s="1"/>
  <c r="G10" i="22" s="1"/>
  <c r="B11" i="22"/>
  <c r="C10" i="46"/>
  <c r="E10" i="46" s="1"/>
  <c r="G10" i="46" s="1"/>
  <c r="B11" i="46"/>
  <c r="C10" i="78"/>
  <c r="E10" i="78" s="1"/>
  <c r="G10" i="78" s="1"/>
  <c r="B11" i="78"/>
  <c r="C10" i="80"/>
  <c r="G10" i="80" s="1"/>
  <c r="B11" i="80"/>
  <c r="C10" i="44"/>
  <c r="E10" i="44" s="1"/>
  <c r="G10" i="44" s="1"/>
  <c r="B11" i="44"/>
  <c r="C11" i="53"/>
  <c r="E11" i="53" s="1"/>
  <c r="G11" i="53" s="1"/>
  <c r="B12" i="53"/>
  <c r="C10" i="8"/>
  <c r="G10" i="8" s="1"/>
  <c r="B11" i="8"/>
  <c r="C10" i="66"/>
  <c r="E10" i="66" s="1"/>
  <c r="G10" i="66" s="1"/>
  <c r="B11" i="66"/>
  <c r="C10" i="67"/>
  <c r="E10" i="67" s="1"/>
  <c r="G10" i="67" s="1"/>
  <c r="B11" i="67"/>
  <c r="C11" i="49"/>
  <c r="E11" i="49" s="1"/>
  <c r="G11" i="49" s="1"/>
  <c r="B12" i="49"/>
  <c r="C10" i="21"/>
  <c r="E10" i="21" s="1"/>
  <c r="G10" i="21" s="1"/>
  <c r="B11" i="21"/>
  <c r="C9" i="91"/>
  <c r="E9" i="91" s="1"/>
  <c r="G9" i="91" s="1"/>
  <c r="B10" i="91"/>
  <c r="E8" i="92"/>
  <c r="B8" i="92"/>
  <c r="C11" i="48"/>
  <c r="E11" i="48" s="1"/>
  <c r="G11" i="48" s="1"/>
  <c r="B12" i="48"/>
  <c r="AC13" i="27"/>
  <c r="BU10" i="41" s="1"/>
  <c r="AD13" i="27"/>
  <c r="BY10" i="41" s="1"/>
  <c r="AJ13" i="27"/>
  <c r="AK13" i="27"/>
  <c r="AL13" i="27"/>
  <c r="AN13" i="27"/>
  <c r="BN13" i="27"/>
  <c r="GK10" i="41" s="1"/>
  <c r="BU13" i="27"/>
  <c r="HI10" i="41" s="1"/>
  <c r="A14" i="27"/>
  <c r="B16" i="126"/>
  <c r="B17" i="40"/>
  <c r="C16" i="40"/>
  <c r="C14" i="60"/>
  <c r="E14" i="60" s="1"/>
  <c r="E10" i="23"/>
  <c r="G10" i="23" s="1"/>
  <c r="A42" i="9" l="1"/>
  <c r="A54" i="9"/>
  <c r="C11" i="41"/>
  <c r="B13" i="122"/>
  <c r="C12" i="122"/>
  <c r="E12" i="122" s="1"/>
  <c r="G12" i="122" s="1"/>
  <c r="B18" i="40"/>
  <c r="C13" i="71"/>
  <c r="E13" i="71" s="1"/>
  <c r="G13" i="71" s="1"/>
  <c r="B14" i="71"/>
  <c r="C11" i="121"/>
  <c r="E11" i="121" s="1"/>
  <c r="G11" i="121" s="1"/>
  <c r="B12" i="121"/>
  <c r="B19" i="127"/>
  <c r="C18" i="127"/>
  <c r="BT14" i="27"/>
  <c r="HE11" i="41" s="1"/>
  <c r="D18" i="48"/>
  <c r="F18" i="48"/>
  <c r="E18" i="8"/>
  <c r="E18" i="80"/>
  <c r="C16" i="73"/>
  <c r="E16" i="73" s="1"/>
  <c r="G16" i="73" s="1"/>
  <c r="B17" i="73"/>
  <c r="F16" i="60"/>
  <c r="N16" i="60"/>
  <c r="T17" i="60"/>
  <c r="AI17" i="60"/>
  <c r="AO17" i="60"/>
  <c r="AX17" i="60"/>
  <c r="B18" i="60"/>
  <c r="W17" i="60"/>
  <c r="AC17" i="60"/>
  <c r="AF17" i="60"/>
  <c r="Q17" i="60"/>
  <c r="Z17" i="60"/>
  <c r="AL17" i="60"/>
  <c r="AU17" i="60"/>
  <c r="BA17" i="60"/>
  <c r="AR16" i="60"/>
  <c r="H16" i="60"/>
  <c r="C17" i="127"/>
  <c r="B16" i="87"/>
  <c r="B14" i="41"/>
  <c r="C11" i="117"/>
  <c r="E11" i="117" s="1"/>
  <c r="G11" i="117" s="1"/>
  <c r="B12" i="117"/>
  <c r="C11" i="109"/>
  <c r="E11" i="109" s="1"/>
  <c r="G11" i="109" s="1"/>
  <c r="B12" i="109"/>
  <c r="C11" i="111"/>
  <c r="E11" i="111" s="1"/>
  <c r="G11" i="111" s="1"/>
  <c r="B12" i="111"/>
  <c r="C12" i="24"/>
  <c r="E12" i="24" s="1"/>
  <c r="G12" i="24" s="1"/>
  <c r="B13" i="24"/>
  <c r="C12" i="57"/>
  <c r="E12" i="57" s="1"/>
  <c r="G12" i="57" s="1"/>
  <c r="B13" i="57"/>
  <c r="C13" i="43"/>
  <c r="E13" i="43" s="1"/>
  <c r="G13" i="43" s="1"/>
  <c r="B14" i="43"/>
  <c r="C11" i="125"/>
  <c r="E11" i="125" s="1"/>
  <c r="G11" i="125" s="1"/>
  <c r="B12" i="125"/>
  <c r="C12" i="23"/>
  <c r="B13" i="23"/>
  <c r="C12" i="17"/>
  <c r="E12" i="17" s="1"/>
  <c r="G12" i="17" s="1"/>
  <c r="B13" i="17"/>
  <c r="C12" i="65"/>
  <c r="E12" i="65" s="1"/>
  <c r="G12" i="65" s="1"/>
  <c r="B13" i="65"/>
  <c r="C12" i="85"/>
  <c r="E12" i="85" s="1"/>
  <c r="G12" i="85" s="1"/>
  <c r="B13" i="85"/>
  <c r="C13" i="11"/>
  <c r="B12" i="11"/>
  <c r="E11" i="11"/>
  <c r="G11" i="11" s="1"/>
  <c r="C11" i="94"/>
  <c r="E11" i="94" s="1"/>
  <c r="G11" i="94" s="1"/>
  <c r="B12" i="94"/>
  <c r="C11" i="95"/>
  <c r="E11" i="95" s="1"/>
  <c r="G11" i="95" s="1"/>
  <c r="B12" i="95"/>
  <c r="C11" i="38"/>
  <c r="E11" i="38" s="1"/>
  <c r="G11" i="38" s="1"/>
  <c r="B12" i="38"/>
  <c r="C11" i="93"/>
  <c r="E11" i="93" s="1"/>
  <c r="G11" i="93" s="1"/>
  <c r="B12" i="93"/>
  <c r="C11" i="61"/>
  <c r="E11" i="61" s="1"/>
  <c r="G11" i="61" s="1"/>
  <c r="B12" i="61"/>
  <c r="C11" i="16"/>
  <c r="E11" i="16" s="1"/>
  <c r="G11" i="16" s="1"/>
  <c r="B12" i="16"/>
  <c r="C11" i="107"/>
  <c r="E11" i="107" s="1"/>
  <c r="G11" i="107" s="1"/>
  <c r="B12" i="107"/>
  <c r="C11" i="19"/>
  <c r="E11" i="19" s="1"/>
  <c r="G11" i="19" s="1"/>
  <c r="B12" i="19"/>
  <c r="C11" i="77"/>
  <c r="E11" i="77" s="1"/>
  <c r="G11" i="77" s="1"/>
  <c r="B12" i="77"/>
  <c r="C11" i="75"/>
  <c r="E11" i="75" s="1"/>
  <c r="G11" i="75" s="1"/>
  <c r="B12" i="75"/>
  <c r="C11" i="112"/>
  <c r="E11" i="112" s="1"/>
  <c r="G11" i="112" s="1"/>
  <c r="B12" i="112"/>
  <c r="C11" i="124"/>
  <c r="E11" i="124" s="1"/>
  <c r="G11" i="124" s="1"/>
  <c r="B12" i="124"/>
  <c r="C11" i="88"/>
  <c r="E11" i="88" s="1"/>
  <c r="G11" i="88" s="1"/>
  <c r="B12" i="88"/>
  <c r="C11" i="18"/>
  <c r="E11" i="18" s="1"/>
  <c r="G11" i="18" s="1"/>
  <c r="B12" i="18"/>
  <c r="C11" i="119"/>
  <c r="E11" i="119" s="1"/>
  <c r="G11" i="119" s="1"/>
  <c r="B12" i="119"/>
  <c r="C11" i="14"/>
  <c r="E11" i="14" s="1"/>
  <c r="G11" i="14" s="1"/>
  <c r="B12" i="14"/>
  <c r="C11" i="104"/>
  <c r="E11" i="104" s="1"/>
  <c r="G11" i="104" s="1"/>
  <c r="B12" i="104"/>
  <c r="B12" i="50"/>
  <c r="C11" i="50"/>
  <c r="E11" i="50" s="1"/>
  <c r="G11" i="50" s="1"/>
  <c r="C11" i="64"/>
  <c r="E11" i="64" s="1"/>
  <c r="G11" i="64" s="1"/>
  <c r="B12" i="64"/>
  <c r="C11" i="22"/>
  <c r="E11" i="22" s="1"/>
  <c r="G11" i="22" s="1"/>
  <c r="B12" i="22"/>
  <c r="C11" i="46"/>
  <c r="E11" i="46" s="1"/>
  <c r="G11" i="46" s="1"/>
  <c r="B12" i="46"/>
  <c r="C11" i="78"/>
  <c r="E11" i="78" s="1"/>
  <c r="G11" i="78" s="1"/>
  <c r="B12" i="78"/>
  <c r="C11" i="80"/>
  <c r="G11" i="80" s="1"/>
  <c r="B12" i="80"/>
  <c r="C11" i="44"/>
  <c r="E11" i="44" s="1"/>
  <c r="G11" i="44" s="1"/>
  <c r="B12" i="44"/>
  <c r="C12" i="53"/>
  <c r="E12" i="53" s="1"/>
  <c r="G12" i="53" s="1"/>
  <c r="B13" i="53"/>
  <c r="C11" i="8"/>
  <c r="G11" i="8" s="1"/>
  <c r="B12" i="8"/>
  <c r="C11" i="66"/>
  <c r="E11" i="66" s="1"/>
  <c r="G11" i="66" s="1"/>
  <c r="B12" i="66"/>
  <c r="C11" i="67"/>
  <c r="E11" i="67" s="1"/>
  <c r="G11" i="67" s="1"/>
  <c r="B12" i="67"/>
  <c r="C12" i="49"/>
  <c r="E12" i="49" s="1"/>
  <c r="G12" i="49" s="1"/>
  <c r="B13" i="49"/>
  <c r="C11" i="21"/>
  <c r="E11" i="21" s="1"/>
  <c r="G11" i="21" s="1"/>
  <c r="B12" i="21"/>
  <c r="C10" i="91"/>
  <c r="E10" i="91" s="1"/>
  <c r="G10" i="91" s="1"/>
  <c r="B11" i="91"/>
  <c r="G8" i="92"/>
  <c r="C9" i="92"/>
  <c r="C12" i="48"/>
  <c r="E12" i="48" s="1"/>
  <c r="G12" i="48" s="1"/>
  <c r="B13" i="48"/>
  <c r="AC14" i="27"/>
  <c r="BU11" i="41" s="1"/>
  <c r="AD14" i="27"/>
  <c r="BY11" i="41" s="1"/>
  <c r="AJ14" i="27"/>
  <c r="AK14" i="27"/>
  <c r="AL14" i="27"/>
  <c r="AN14" i="27"/>
  <c r="BN14" i="27"/>
  <c r="GK11" i="41" s="1"/>
  <c r="BU14" i="27"/>
  <c r="HI11" i="41" s="1"/>
  <c r="A15" i="27"/>
  <c r="B19" i="86"/>
  <c r="A19" i="86" s="1"/>
  <c r="B17" i="126"/>
  <c r="B18" i="126" s="1"/>
  <c r="C16" i="126"/>
  <c r="C17" i="40"/>
  <c r="C15" i="60"/>
  <c r="E15" i="60" s="1"/>
  <c r="E11" i="23"/>
  <c r="G11" i="23" s="1"/>
  <c r="A43" i="9" l="1"/>
  <c r="A55" i="9"/>
  <c r="A13" i="41"/>
  <c r="CZ14" i="41"/>
  <c r="C13" i="122"/>
  <c r="E13" i="122" s="1"/>
  <c r="G13" i="122" s="1"/>
  <c r="B14" i="122"/>
  <c r="GK12" i="41"/>
  <c r="HE12" i="41"/>
  <c r="BU12" i="41"/>
  <c r="HI12" i="41"/>
  <c r="BY12" i="41"/>
  <c r="B19" i="40"/>
  <c r="A18" i="40"/>
  <c r="C18" i="40"/>
  <c r="B15" i="71"/>
  <c r="C14" i="71"/>
  <c r="E14" i="71" s="1"/>
  <c r="G14" i="71" s="1"/>
  <c r="B13" i="121"/>
  <c r="C12" i="121"/>
  <c r="E12" i="121" s="1"/>
  <c r="G12" i="121" s="1"/>
  <c r="B20" i="127"/>
  <c r="C19" i="127"/>
  <c r="B19" i="126"/>
  <c r="C18" i="126"/>
  <c r="BT15" i="27"/>
  <c r="HE14" i="41" s="1"/>
  <c r="D19" i="48"/>
  <c r="F19" i="48"/>
  <c r="E19" i="8"/>
  <c r="E19" i="80"/>
  <c r="C17" i="73"/>
  <c r="E17" i="73" s="1"/>
  <c r="G17" i="73" s="1"/>
  <c r="B18" i="73"/>
  <c r="Q18" i="60"/>
  <c r="W18" i="60"/>
  <c r="AX18" i="60"/>
  <c r="B19" i="60"/>
  <c r="T18" i="60"/>
  <c r="AC18" i="60"/>
  <c r="Z18" i="60"/>
  <c r="AF18" i="60"/>
  <c r="AI18" i="60"/>
  <c r="AL18" i="60"/>
  <c r="AO18" i="60"/>
  <c r="AU18" i="60"/>
  <c r="BA18" i="60"/>
  <c r="AR17" i="60"/>
  <c r="H17" i="60"/>
  <c r="N17" i="60"/>
  <c r="F17" i="60"/>
  <c r="C17" i="60" s="1"/>
  <c r="E17" i="60" s="1"/>
  <c r="C16" i="87"/>
  <c r="B17" i="87"/>
  <c r="B18" i="87" s="1"/>
  <c r="C14" i="41"/>
  <c r="B15" i="41"/>
  <c r="CZ15" i="41" s="1"/>
  <c r="C12" i="117"/>
  <c r="E12" i="117" s="1"/>
  <c r="G12" i="117" s="1"/>
  <c r="B13" i="117"/>
  <c r="C12" i="109"/>
  <c r="E12" i="109" s="1"/>
  <c r="G12" i="109" s="1"/>
  <c r="B13" i="109"/>
  <c r="C12" i="111"/>
  <c r="E12" i="111" s="1"/>
  <c r="G12" i="111" s="1"/>
  <c r="B13" i="111"/>
  <c r="C13" i="24"/>
  <c r="E13" i="24" s="1"/>
  <c r="G13" i="24" s="1"/>
  <c r="B14" i="24"/>
  <c r="C13" i="57"/>
  <c r="E13" i="57" s="1"/>
  <c r="G13" i="57" s="1"/>
  <c r="B14" i="57"/>
  <c r="C14" i="43"/>
  <c r="E14" i="43" s="1"/>
  <c r="G14" i="43" s="1"/>
  <c r="B15" i="43"/>
  <c r="B13" i="125"/>
  <c r="C12" i="125"/>
  <c r="E12" i="125" s="1"/>
  <c r="G12" i="125" s="1"/>
  <c r="E12" i="23"/>
  <c r="G12" i="23" s="1"/>
  <c r="C13" i="23"/>
  <c r="B14" i="23"/>
  <c r="C13" i="17"/>
  <c r="E13" i="17" s="1"/>
  <c r="G13" i="17" s="1"/>
  <c r="B14" i="17"/>
  <c r="C13" i="65"/>
  <c r="E13" i="65" s="1"/>
  <c r="G13" i="65" s="1"/>
  <c r="B14" i="65"/>
  <c r="C13" i="85"/>
  <c r="E13" i="85" s="1"/>
  <c r="G13" i="85" s="1"/>
  <c r="B14" i="85"/>
  <c r="C14" i="11"/>
  <c r="B13" i="11"/>
  <c r="E12" i="11"/>
  <c r="G12" i="11" s="1"/>
  <c r="C12" i="94"/>
  <c r="E12" i="94" s="1"/>
  <c r="G12" i="94" s="1"/>
  <c r="B13" i="94"/>
  <c r="C12" i="95"/>
  <c r="E12" i="95" s="1"/>
  <c r="G12" i="95" s="1"/>
  <c r="B13" i="95"/>
  <c r="C12" i="38"/>
  <c r="E12" i="38" s="1"/>
  <c r="G12" i="38" s="1"/>
  <c r="B13" i="38"/>
  <c r="C12" i="93"/>
  <c r="E12" i="93" s="1"/>
  <c r="G12" i="93" s="1"/>
  <c r="B13" i="93"/>
  <c r="C12" i="61"/>
  <c r="E12" i="61" s="1"/>
  <c r="G12" i="61" s="1"/>
  <c r="B13" i="61"/>
  <c r="C12" i="16"/>
  <c r="E12" i="16" s="1"/>
  <c r="G12" i="16" s="1"/>
  <c r="B13" i="16"/>
  <c r="C12" i="107"/>
  <c r="E12" i="107" s="1"/>
  <c r="G12" i="107" s="1"/>
  <c r="B13" i="107"/>
  <c r="C12" i="19"/>
  <c r="E12" i="19" s="1"/>
  <c r="G12" i="19" s="1"/>
  <c r="B13" i="19"/>
  <c r="C12" i="77"/>
  <c r="E12" i="77" s="1"/>
  <c r="G12" i="77" s="1"/>
  <c r="B13" i="77"/>
  <c r="C12" i="75"/>
  <c r="E12" i="75" s="1"/>
  <c r="G12" i="75" s="1"/>
  <c r="B13" i="75"/>
  <c r="C12" i="112"/>
  <c r="E12" i="112" s="1"/>
  <c r="G12" i="112" s="1"/>
  <c r="B13" i="112"/>
  <c r="C12" i="124"/>
  <c r="E12" i="124" s="1"/>
  <c r="G12" i="124" s="1"/>
  <c r="B13" i="124"/>
  <c r="C12" i="88"/>
  <c r="E12" i="88" s="1"/>
  <c r="G12" i="88" s="1"/>
  <c r="B13" i="88"/>
  <c r="C12" i="18"/>
  <c r="E12" i="18" s="1"/>
  <c r="G12" i="18" s="1"/>
  <c r="B13" i="18"/>
  <c r="C12" i="119"/>
  <c r="E12" i="119" s="1"/>
  <c r="G12" i="119" s="1"/>
  <c r="B13" i="119"/>
  <c r="C12" i="14"/>
  <c r="E12" i="14" s="1"/>
  <c r="G12" i="14" s="1"/>
  <c r="B13" i="14"/>
  <c r="B13" i="104"/>
  <c r="C12" i="104"/>
  <c r="E12" i="104" s="1"/>
  <c r="G12" i="104" s="1"/>
  <c r="B13" i="50"/>
  <c r="C12" i="50"/>
  <c r="E12" i="50" s="1"/>
  <c r="G12" i="50" s="1"/>
  <c r="C12" i="64"/>
  <c r="E12" i="64" s="1"/>
  <c r="G12" i="64" s="1"/>
  <c r="B13" i="64"/>
  <c r="C12" i="22"/>
  <c r="E12" i="22" s="1"/>
  <c r="G12" i="22" s="1"/>
  <c r="B13" i="22"/>
  <c r="C12" i="46"/>
  <c r="E12" i="46" s="1"/>
  <c r="G12" i="46" s="1"/>
  <c r="B13" i="46"/>
  <c r="C12" i="78"/>
  <c r="E12" i="78" s="1"/>
  <c r="G12" i="78" s="1"/>
  <c r="B13" i="78"/>
  <c r="C12" i="80"/>
  <c r="G12" i="80" s="1"/>
  <c r="B13" i="80"/>
  <c r="C12" i="44"/>
  <c r="E12" i="44" s="1"/>
  <c r="G12" i="44" s="1"/>
  <c r="B13" i="44"/>
  <c r="C13" i="53"/>
  <c r="E13" i="53" s="1"/>
  <c r="G13" i="53" s="1"/>
  <c r="B14" i="53"/>
  <c r="C12" i="8"/>
  <c r="G12" i="8" s="1"/>
  <c r="B13" i="8"/>
  <c r="C12" i="66"/>
  <c r="E12" i="66" s="1"/>
  <c r="G12" i="66" s="1"/>
  <c r="B13" i="66"/>
  <c r="C12" i="67"/>
  <c r="E12" i="67" s="1"/>
  <c r="G12" i="67" s="1"/>
  <c r="B13" i="67"/>
  <c r="C13" i="49"/>
  <c r="E13" i="49" s="1"/>
  <c r="G13" i="49" s="1"/>
  <c r="B14" i="49"/>
  <c r="C12" i="21"/>
  <c r="E12" i="21" s="1"/>
  <c r="G12" i="21" s="1"/>
  <c r="B13" i="21"/>
  <c r="C11" i="91"/>
  <c r="E11" i="91" s="1"/>
  <c r="G11" i="91" s="1"/>
  <c r="B12" i="91"/>
  <c r="E9" i="92"/>
  <c r="B9" i="92"/>
  <c r="C13" i="48"/>
  <c r="E13" i="48" s="1"/>
  <c r="G13" i="48" s="1"/>
  <c r="B14" i="48"/>
  <c r="AC15" i="27"/>
  <c r="BU14" i="41" s="1"/>
  <c r="AD15" i="27"/>
  <c r="BY14" i="41" s="1"/>
  <c r="AJ15" i="27"/>
  <c r="AK15" i="27"/>
  <c r="AL15" i="27"/>
  <c r="AN15" i="27"/>
  <c r="BN15" i="27"/>
  <c r="GK14" i="41" s="1"/>
  <c r="BU15" i="27"/>
  <c r="HI14" i="41" s="1"/>
  <c r="A16" i="27"/>
  <c r="B20" i="86"/>
  <c r="C19" i="86"/>
  <c r="C17" i="126"/>
  <c r="C16" i="60"/>
  <c r="E16" i="60" s="1"/>
  <c r="A44" i="9" l="1"/>
  <c r="A57" i="9" s="1"/>
  <c r="A56" i="9"/>
  <c r="B15" i="122"/>
  <c r="C14" i="122"/>
  <c r="E14" i="122" s="1"/>
  <c r="G14" i="122" s="1"/>
  <c r="B20" i="40"/>
  <c r="C19" i="40"/>
  <c r="C15" i="71"/>
  <c r="E15" i="71" s="1"/>
  <c r="G15" i="71" s="1"/>
  <c r="B16" i="71"/>
  <c r="B14" i="121"/>
  <c r="C13" i="121"/>
  <c r="E13" i="121" s="1"/>
  <c r="G13" i="121" s="1"/>
  <c r="C18" i="87"/>
  <c r="B19" i="87"/>
  <c r="C20" i="127"/>
  <c r="B21" i="127"/>
  <c r="C21" i="127" s="1"/>
  <c r="C19" i="126"/>
  <c r="B20" i="126"/>
  <c r="BT16" i="27"/>
  <c r="HE15" i="41" s="1"/>
  <c r="D20" i="48"/>
  <c r="F20" i="48"/>
  <c r="E20" i="8"/>
  <c r="E20" i="80"/>
  <c r="C18" i="73"/>
  <c r="E18" i="73" s="1"/>
  <c r="G18" i="73" s="1"/>
  <c r="B19" i="73"/>
  <c r="T19" i="60"/>
  <c r="AC19" i="60"/>
  <c r="AX19" i="60"/>
  <c r="BA19" i="60"/>
  <c r="B20" i="60"/>
  <c r="W19" i="60"/>
  <c r="AF19" i="60"/>
  <c r="AO19" i="60"/>
  <c r="AU19" i="60"/>
  <c r="Q19" i="60"/>
  <c r="Z19" i="60"/>
  <c r="AI19" i="60"/>
  <c r="AL19" i="60"/>
  <c r="F18" i="60"/>
  <c r="N18" i="60"/>
  <c r="AR18" i="60"/>
  <c r="H18" i="60"/>
  <c r="C17" i="87"/>
  <c r="B16" i="41"/>
  <c r="CZ16" i="41" s="1"/>
  <c r="C15" i="41"/>
  <c r="C13" i="117"/>
  <c r="E13" i="117" s="1"/>
  <c r="G13" i="117" s="1"/>
  <c r="B14" i="117"/>
  <c r="C13" i="109"/>
  <c r="E13" i="109" s="1"/>
  <c r="G13" i="109" s="1"/>
  <c r="B14" i="109"/>
  <c r="C13" i="111"/>
  <c r="E13" i="111" s="1"/>
  <c r="G13" i="111" s="1"/>
  <c r="B14" i="111"/>
  <c r="C14" i="24"/>
  <c r="E14" i="24" s="1"/>
  <c r="G14" i="24" s="1"/>
  <c r="B15" i="24"/>
  <c r="C14" i="57"/>
  <c r="E14" i="57" s="1"/>
  <c r="G14" i="57" s="1"/>
  <c r="B15" i="57"/>
  <c r="C15" i="43"/>
  <c r="E15" i="43" s="1"/>
  <c r="G15" i="43" s="1"/>
  <c r="B16" i="43"/>
  <c r="B14" i="125"/>
  <c r="C13" i="125"/>
  <c r="E13" i="125" s="1"/>
  <c r="G13" i="125" s="1"/>
  <c r="C14" i="23"/>
  <c r="B15" i="23"/>
  <c r="C14" i="17"/>
  <c r="E14" i="17" s="1"/>
  <c r="G14" i="17" s="1"/>
  <c r="B15" i="17"/>
  <c r="C14" i="65"/>
  <c r="E14" i="65" s="1"/>
  <c r="G14" i="65" s="1"/>
  <c r="B15" i="65"/>
  <c r="C14" i="85"/>
  <c r="E14" i="85" s="1"/>
  <c r="G14" i="85" s="1"/>
  <c r="B15" i="85"/>
  <c r="C15" i="11"/>
  <c r="B14" i="11"/>
  <c r="E13" i="11"/>
  <c r="G13" i="11" s="1"/>
  <c r="C13" i="94"/>
  <c r="E13" i="94" s="1"/>
  <c r="G13" i="94" s="1"/>
  <c r="B14" i="94"/>
  <c r="C13" i="95"/>
  <c r="E13" i="95" s="1"/>
  <c r="G13" i="95" s="1"/>
  <c r="B14" i="95"/>
  <c r="C13" i="38"/>
  <c r="E13" i="38" s="1"/>
  <c r="G13" i="38" s="1"/>
  <c r="B14" i="38"/>
  <c r="C13" i="93"/>
  <c r="E13" i="93" s="1"/>
  <c r="G13" i="93" s="1"/>
  <c r="B14" i="93"/>
  <c r="C13" i="61"/>
  <c r="E13" i="61" s="1"/>
  <c r="G13" i="61" s="1"/>
  <c r="B14" i="61"/>
  <c r="C13" i="16"/>
  <c r="E13" i="16" s="1"/>
  <c r="G13" i="16" s="1"/>
  <c r="B14" i="16"/>
  <c r="C13" i="107"/>
  <c r="E13" i="107" s="1"/>
  <c r="G13" i="107" s="1"/>
  <c r="B14" i="107"/>
  <c r="B14" i="19"/>
  <c r="C13" i="19"/>
  <c r="E13" i="19" s="1"/>
  <c r="G13" i="19" s="1"/>
  <c r="C13" i="77"/>
  <c r="E13" i="77" s="1"/>
  <c r="G13" i="77" s="1"/>
  <c r="B14" i="77"/>
  <c r="C13" i="75"/>
  <c r="E13" i="75" s="1"/>
  <c r="G13" i="75" s="1"/>
  <c r="B14" i="75"/>
  <c r="C13" i="112"/>
  <c r="E13" i="112" s="1"/>
  <c r="G13" i="112" s="1"/>
  <c r="B14" i="112"/>
  <c r="C13" i="124"/>
  <c r="E13" i="124" s="1"/>
  <c r="G13" i="124" s="1"/>
  <c r="B14" i="124"/>
  <c r="C13" i="88"/>
  <c r="E13" i="88" s="1"/>
  <c r="G13" i="88" s="1"/>
  <c r="B14" i="88"/>
  <c r="C13" i="18"/>
  <c r="E13" i="18" s="1"/>
  <c r="G13" i="18" s="1"/>
  <c r="B14" i="18"/>
  <c r="C13" i="119"/>
  <c r="E13" i="119" s="1"/>
  <c r="G13" i="119" s="1"/>
  <c r="B14" i="119"/>
  <c r="C13" i="14"/>
  <c r="E13" i="14" s="1"/>
  <c r="G13" i="14" s="1"/>
  <c r="B14" i="14"/>
  <c r="C13" i="104"/>
  <c r="E13" i="104" s="1"/>
  <c r="G13" i="104" s="1"/>
  <c r="B14" i="104"/>
  <c r="C13" i="50"/>
  <c r="E13" i="50" s="1"/>
  <c r="G13" i="50" s="1"/>
  <c r="B14" i="50"/>
  <c r="C13" i="64"/>
  <c r="E13" i="64" s="1"/>
  <c r="G13" i="64" s="1"/>
  <c r="B14" i="64"/>
  <c r="C13" i="22"/>
  <c r="E13" i="22" s="1"/>
  <c r="G13" i="22" s="1"/>
  <c r="B14" i="22"/>
  <c r="C13" i="46"/>
  <c r="E13" i="46" s="1"/>
  <c r="G13" i="46" s="1"/>
  <c r="B14" i="46"/>
  <c r="C13" i="78"/>
  <c r="E13" i="78" s="1"/>
  <c r="G13" i="78" s="1"/>
  <c r="B14" i="78"/>
  <c r="C13" i="80"/>
  <c r="G13" i="80" s="1"/>
  <c r="B14" i="80"/>
  <c r="C13" i="44"/>
  <c r="E13" i="44" s="1"/>
  <c r="G13" i="44" s="1"/>
  <c r="B14" i="44"/>
  <c r="C14" i="53"/>
  <c r="E14" i="53" s="1"/>
  <c r="G14" i="53" s="1"/>
  <c r="B15" i="53"/>
  <c r="C13" i="8"/>
  <c r="G13" i="8" s="1"/>
  <c r="B14" i="8"/>
  <c r="C13" i="66"/>
  <c r="E13" i="66" s="1"/>
  <c r="G13" i="66" s="1"/>
  <c r="B14" i="66"/>
  <c r="C13" i="67"/>
  <c r="E13" i="67" s="1"/>
  <c r="G13" i="67" s="1"/>
  <c r="B14" i="67"/>
  <c r="C14" i="49"/>
  <c r="E14" i="49" s="1"/>
  <c r="G14" i="49" s="1"/>
  <c r="B15" i="49"/>
  <c r="C13" i="21"/>
  <c r="E13" i="21" s="1"/>
  <c r="G13" i="21" s="1"/>
  <c r="B14" i="21"/>
  <c r="C12" i="91"/>
  <c r="E12" i="91" s="1"/>
  <c r="G12" i="91" s="1"/>
  <c r="B13" i="91"/>
  <c r="G9" i="92"/>
  <c r="C10" i="92"/>
  <c r="C14" i="48"/>
  <c r="E14" i="48" s="1"/>
  <c r="G14" i="48" s="1"/>
  <c r="B15" i="48"/>
  <c r="AC16" i="27"/>
  <c r="BU15" i="41" s="1"/>
  <c r="AD16" i="27"/>
  <c r="AJ16" i="27"/>
  <c r="AK16" i="27"/>
  <c r="AL16" i="27"/>
  <c r="AN16" i="27"/>
  <c r="BN16" i="27"/>
  <c r="GK15" i="41" s="1"/>
  <c r="BU16" i="27"/>
  <c r="HI15" i="41" s="1"/>
  <c r="A17" i="27"/>
  <c r="C20" i="86"/>
  <c r="B21" i="86"/>
  <c r="B22" i="86" s="1"/>
  <c r="E13" i="23"/>
  <c r="G13" i="23" s="1"/>
  <c r="BY15" i="41" l="1"/>
  <c r="C15" i="122"/>
  <c r="E15" i="122" s="1"/>
  <c r="G15" i="122" s="1"/>
  <c r="B16" i="122"/>
  <c r="B17" i="41"/>
  <c r="CZ17" i="41" s="1"/>
  <c r="C20" i="40"/>
  <c r="B21" i="40"/>
  <c r="C16" i="71"/>
  <c r="E16" i="71" s="1"/>
  <c r="G16" i="71" s="1"/>
  <c r="B17" i="71"/>
  <c r="C14" i="121"/>
  <c r="E14" i="121" s="1"/>
  <c r="G14" i="121" s="1"/>
  <c r="B15" i="121"/>
  <c r="B23" i="86"/>
  <c r="C22" i="86"/>
  <c r="C19" i="87"/>
  <c r="B20" i="87"/>
  <c r="C20" i="126"/>
  <c r="B21" i="126"/>
  <c r="C21" i="126" s="1"/>
  <c r="B24" i="40"/>
  <c r="C24" i="40" s="1"/>
  <c r="C21" i="40"/>
  <c r="BT17" i="27"/>
  <c r="HE16" i="41" s="1"/>
  <c r="D21" i="48"/>
  <c r="F21" i="48"/>
  <c r="E21" i="8"/>
  <c r="E21" i="80"/>
  <c r="C19" i="73"/>
  <c r="E19" i="73" s="1"/>
  <c r="G19" i="73" s="1"/>
  <c r="B20" i="73"/>
  <c r="Q20" i="60"/>
  <c r="BA20" i="60"/>
  <c r="AC20" i="60"/>
  <c r="AL20" i="60"/>
  <c r="AX20" i="60"/>
  <c r="T20" i="60"/>
  <c r="W20" i="60"/>
  <c r="AF20" i="60"/>
  <c r="AU20" i="60"/>
  <c r="B21" i="60"/>
  <c r="Z20" i="60"/>
  <c r="AI20" i="60"/>
  <c r="AO20" i="60"/>
  <c r="N19" i="60"/>
  <c r="F19" i="60"/>
  <c r="H19" i="60"/>
  <c r="AR19" i="60"/>
  <c r="C16" i="41"/>
  <c r="C14" i="117"/>
  <c r="E14" i="117" s="1"/>
  <c r="G14" i="117" s="1"/>
  <c r="B15" i="117"/>
  <c r="C14" i="109"/>
  <c r="E14" i="109" s="1"/>
  <c r="G14" i="109" s="1"/>
  <c r="B15" i="109"/>
  <c r="C14" i="111"/>
  <c r="E14" i="111" s="1"/>
  <c r="G14" i="111" s="1"/>
  <c r="B15" i="111"/>
  <c r="C15" i="24"/>
  <c r="E15" i="24" s="1"/>
  <c r="G15" i="24" s="1"/>
  <c r="B16" i="24"/>
  <c r="C15" i="57"/>
  <c r="E15" i="57" s="1"/>
  <c r="G15" i="57" s="1"/>
  <c r="B16" i="57"/>
  <c r="C16" i="43"/>
  <c r="E16" i="43" s="1"/>
  <c r="G16" i="43" s="1"/>
  <c r="B17" i="43"/>
  <c r="C14" i="125"/>
  <c r="E14" i="125" s="1"/>
  <c r="G14" i="125" s="1"/>
  <c r="B15" i="125"/>
  <c r="E14" i="23"/>
  <c r="G14" i="23" s="1"/>
  <c r="C15" i="23"/>
  <c r="B16" i="23"/>
  <c r="C15" i="17"/>
  <c r="E15" i="17" s="1"/>
  <c r="G15" i="17" s="1"/>
  <c r="B16" i="17"/>
  <c r="C15" i="65"/>
  <c r="E15" i="65" s="1"/>
  <c r="G15" i="65" s="1"/>
  <c r="B16" i="65"/>
  <c r="C15" i="85"/>
  <c r="E15" i="85" s="1"/>
  <c r="G15" i="85" s="1"/>
  <c r="B16" i="85"/>
  <c r="C16" i="11"/>
  <c r="B15" i="11"/>
  <c r="E14" i="11"/>
  <c r="G14" i="11" s="1"/>
  <c r="C14" i="94"/>
  <c r="E14" i="94" s="1"/>
  <c r="G14" i="94" s="1"/>
  <c r="B15" i="94"/>
  <c r="C14" i="95"/>
  <c r="E14" i="95" s="1"/>
  <c r="G14" i="95" s="1"/>
  <c r="B15" i="95"/>
  <c r="C14" i="38"/>
  <c r="E14" i="38" s="1"/>
  <c r="G14" i="38" s="1"/>
  <c r="B15" i="38"/>
  <c r="C14" i="93"/>
  <c r="E14" i="93" s="1"/>
  <c r="G14" i="93" s="1"/>
  <c r="B15" i="93"/>
  <c r="C14" i="61"/>
  <c r="E14" i="61" s="1"/>
  <c r="G14" i="61" s="1"/>
  <c r="B15" i="61"/>
  <c r="C14" i="16"/>
  <c r="E14" i="16" s="1"/>
  <c r="G14" i="16" s="1"/>
  <c r="B15" i="16"/>
  <c r="C14" i="107"/>
  <c r="E14" i="107" s="1"/>
  <c r="G14" i="107" s="1"/>
  <c r="B15" i="107"/>
  <c r="C14" i="19"/>
  <c r="E14" i="19" s="1"/>
  <c r="G14" i="19" s="1"/>
  <c r="B15" i="19"/>
  <c r="C14" i="77"/>
  <c r="E14" i="77" s="1"/>
  <c r="G14" i="77" s="1"/>
  <c r="B15" i="77"/>
  <c r="C14" i="75"/>
  <c r="E14" i="75" s="1"/>
  <c r="G14" i="75" s="1"/>
  <c r="B15" i="75"/>
  <c r="C14" i="112"/>
  <c r="E14" i="112" s="1"/>
  <c r="G14" i="112" s="1"/>
  <c r="B15" i="112"/>
  <c r="C14" i="124"/>
  <c r="E14" i="124" s="1"/>
  <c r="G14" i="124" s="1"/>
  <c r="B15" i="124"/>
  <c r="C14" i="88"/>
  <c r="E14" i="88" s="1"/>
  <c r="G14" i="88" s="1"/>
  <c r="B15" i="88"/>
  <c r="C14" i="18"/>
  <c r="E14" i="18" s="1"/>
  <c r="G14" i="18" s="1"/>
  <c r="B15" i="18"/>
  <c r="C14" i="119"/>
  <c r="E14" i="119" s="1"/>
  <c r="G14" i="119" s="1"/>
  <c r="B15" i="119"/>
  <c r="C14" i="14"/>
  <c r="E14" i="14" s="1"/>
  <c r="G14" i="14" s="1"/>
  <c r="B15" i="14"/>
  <c r="B15" i="104"/>
  <c r="C14" i="104"/>
  <c r="E14" i="104" s="1"/>
  <c r="G14" i="104" s="1"/>
  <c r="C14" i="50"/>
  <c r="E14" i="50" s="1"/>
  <c r="G14" i="50" s="1"/>
  <c r="B15" i="50"/>
  <c r="C14" i="64"/>
  <c r="E14" i="64" s="1"/>
  <c r="G14" i="64" s="1"/>
  <c r="B15" i="64"/>
  <c r="C14" i="22"/>
  <c r="E14" i="22" s="1"/>
  <c r="G14" i="22" s="1"/>
  <c r="B15" i="22"/>
  <c r="C14" i="46"/>
  <c r="E14" i="46" s="1"/>
  <c r="G14" i="46" s="1"/>
  <c r="B15" i="46"/>
  <c r="C14" i="78"/>
  <c r="E14" i="78" s="1"/>
  <c r="G14" i="78" s="1"/>
  <c r="B15" i="78"/>
  <c r="C14" i="80"/>
  <c r="G14" i="80" s="1"/>
  <c r="B15" i="80"/>
  <c r="C14" i="44"/>
  <c r="E14" i="44" s="1"/>
  <c r="G14" i="44" s="1"/>
  <c r="B15" i="44"/>
  <c r="C15" i="53"/>
  <c r="E15" i="53" s="1"/>
  <c r="G15" i="53" s="1"/>
  <c r="B16" i="53"/>
  <c r="C14" i="8"/>
  <c r="G14" i="8" s="1"/>
  <c r="B15" i="8"/>
  <c r="C14" i="66"/>
  <c r="E14" i="66" s="1"/>
  <c r="G14" i="66" s="1"/>
  <c r="B15" i="66"/>
  <c r="C14" i="67"/>
  <c r="E14" i="67" s="1"/>
  <c r="G14" i="67" s="1"/>
  <c r="B15" i="67"/>
  <c r="C15" i="49"/>
  <c r="E15" i="49" s="1"/>
  <c r="G15" i="49" s="1"/>
  <c r="B16" i="49"/>
  <c r="C14" i="21"/>
  <c r="E14" i="21" s="1"/>
  <c r="G14" i="21" s="1"/>
  <c r="B15" i="21"/>
  <c r="C13" i="91"/>
  <c r="E13" i="91" s="1"/>
  <c r="G13" i="91" s="1"/>
  <c r="B14" i="91"/>
  <c r="E10" i="92"/>
  <c r="B10" i="92"/>
  <c r="C15" i="48"/>
  <c r="E15" i="48" s="1"/>
  <c r="G15" i="48" s="1"/>
  <c r="B16" i="48"/>
  <c r="AC17" i="27"/>
  <c r="BU16" i="41" s="1"/>
  <c r="AD17" i="27"/>
  <c r="BY16" i="41" s="1"/>
  <c r="AJ17" i="27"/>
  <c r="AK17" i="27"/>
  <c r="AL17" i="27"/>
  <c r="AN17" i="27"/>
  <c r="BN17" i="27"/>
  <c r="GK16" i="41" s="1"/>
  <c r="BU17" i="27"/>
  <c r="HI16" i="41" s="1"/>
  <c r="A18" i="27"/>
  <c r="C21" i="86"/>
  <c r="C18" i="60"/>
  <c r="E18" i="60" s="1"/>
  <c r="B17" i="122" l="1"/>
  <c r="C16" i="122"/>
  <c r="E16" i="122" s="1"/>
  <c r="G16" i="122" s="1"/>
  <c r="B18" i="41"/>
  <c r="CZ18" i="41" s="1"/>
  <c r="C17" i="41"/>
  <c r="B18" i="71"/>
  <c r="C17" i="71"/>
  <c r="E17" i="71" s="1"/>
  <c r="G17" i="71" s="1"/>
  <c r="B16" i="121"/>
  <c r="C15" i="121"/>
  <c r="E15" i="121" s="1"/>
  <c r="G15" i="121" s="1"/>
  <c r="C18" i="41"/>
  <c r="B19" i="41"/>
  <c r="CZ19" i="41" s="1"/>
  <c r="C23" i="86"/>
  <c r="B24" i="86"/>
  <c r="C20" i="87"/>
  <c r="B21" i="87"/>
  <c r="C21" i="87" s="1"/>
  <c r="BT18" i="27"/>
  <c r="HE17" i="41" s="1"/>
  <c r="D22" i="48"/>
  <c r="F22" i="48"/>
  <c r="E22" i="8"/>
  <c r="E22" i="80"/>
  <c r="C20" i="73"/>
  <c r="E20" i="73" s="1"/>
  <c r="G20" i="73" s="1"/>
  <c r="B21" i="73"/>
  <c r="F20" i="60"/>
  <c r="N20" i="60"/>
  <c r="H20" i="60"/>
  <c r="AR20" i="60"/>
  <c r="T21" i="60"/>
  <c r="AO21" i="60"/>
  <c r="AX21" i="60"/>
  <c r="BA21" i="60"/>
  <c r="Z21" i="60"/>
  <c r="AF21" i="60"/>
  <c r="AL21" i="60"/>
  <c r="B22" i="60"/>
  <c r="Q21" i="60"/>
  <c r="W21" i="60"/>
  <c r="AC21" i="60"/>
  <c r="AI21" i="60"/>
  <c r="AU21" i="60"/>
  <c r="B24" i="127"/>
  <c r="A24" i="127" s="1"/>
  <c r="C15" i="117"/>
  <c r="E15" i="117" s="1"/>
  <c r="G15" i="117" s="1"/>
  <c r="B16" i="117"/>
  <c r="C15" i="109"/>
  <c r="E15" i="109" s="1"/>
  <c r="G15" i="109" s="1"/>
  <c r="B16" i="109"/>
  <c r="C15" i="111"/>
  <c r="E15" i="111" s="1"/>
  <c r="G15" i="111" s="1"/>
  <c r="B16" i="111"/>
  <c r="C16" i="24"/>
  <c r="E16" i="24" s="1"/>
  <c r="G16" i="24" s="1"/>
  <c r="B17" i="24"/>
  <c r="C16" i="57"/>
  <c r="E16" i="57" s="1"/>
  <c r="G16" i="57" s="1"/>
  <c r="B17" i="57"/>
  <c r="C17" i="43"/>
  <c r="E17" i="43" s="1"/>
  <c r="G17" i="43" s="1"/>
  <c r="B18" i="43"/>
  <c r="C15" i="125"/>
  <c r="E15" i="125" s="1"/>
  <c r="G15" i="125" s="1"/>
  <c r="B16" i="125"/>
  <c r="C16" i="23"/>
  <c r="B17" i="23"/>
  <c r="C16" i="17"/>
  <c r="E16" i="17" s="1"/>
  <c r="G16" i="17" s="1"/>
  <c r="B17" i="17"/>
  <c r="C16" i="65"/>
  <c r="E16" i="65" s="1"/>
  <c r="G16" i="65" s="1"/>
  <c r="B17" i="65"/>
  <c r="C16" i="85"/>
  <c r="E16" i="85" s="1"/>
  <c r="G16" i="85" s="1"/>
  <c r="B17" i="85"/>
  <c r="C17" i="11"/>
  <c r="B16" i="11"/>
  <c r="E15" i="11"/>
  <c r="G15" i="11" s="1"/>
  <c r="C15" i="94"/>
  <c r="E15" i="94" s="1"/>
  <c r="G15" i="94" s="1"/>
  <c r="B16" i="94"/>
  <c r="C15" i="95"/>
  <c r="E15" i="95" s="1"/>
  <c r="G15" i="95" s="1"/>
  <c r="B16" i="95"/>
  <c r="C15" i="38"/>
  <c r="E15" i="38" s="1"/>
  <c r="G15" i="38" s="1"/>
  <c r="B16" i="38"/>
  <c r="C15" i="93"/>
  <c r="E15" i="93" s="1"/>
  <c r="G15" i="93" s="1"/>
  <c r="B16" i="93"/>
  <c r="C15" i="61"/>
  <c r="E15" i="61" s="1"/>
  <c r="G15" i="61" s="1"/>
  <c r="B16" i="61"/>
  <c r="C15" i="16"/>
  <c r="E15" i="16" s="1"/>
  <c r="G15" i="16" s="1"/>
  <c r="B16" i="16"/>
  <c r="C15" i="107"/>
  <c r="E15" i="107" s="1"/>
  <c r="G15" i="107" s="1"/>
  <c r="B16" i="107"/>
  <c r="B16" i="19"/>
  <c r="C15" i="19"/>
  <c r="E15" i="19" s="1"/>
  <c r="G15" i="19" s="1"/>
  <c r="C15" i="77"/>
  <c r="E15" i="77" s="1"/>
  <c r="G15" i="77" s="1"/>
  <c r="B16" i="77"/>
  <c r="C15" i="75"/>
  <c r="E15" i="75" s="1"/>
  <c r="G15" i="75" s="1"/>
  <c r="B16" i="75"/>
  <c r="C15" i="112"/>
  <c r="E15" i="112" s="1"/>
  <c r="G15" i="112" s="1"/>
  <c r="B16" i="112"/>
  <c r="C15" i="124"/>
  <c r="E15" i="124" s="1"/>
  <c r="G15" i="124" s="1"/>
  <c r="B16" i="124"/>
  <c r="C15" i="88"/>
  <c r="E15" i="88" s="1"/>
  <c r="G15" i="88" s="1"/>
  <c r="B16" i="88"/>
  <c r="C15" i="18"/>
  <c r="E15" i="18" s="1"/>
  <c r="G15" i="18" s="1"/>
  <c r="B16" i="18"/>
  <c r="C15" i="119"/>
  <c r="E15" i="119" s="1"/>
  <c r="G15" i="119" s="1"/>
  <c r="B16" i="119"/>
  <c r="C15" i="14"/>
  <c r="E15" i="14" s="1"/>
  <c r="G15" i="14" s="1"/>
  <c r="B16" i="14"/>
  <c r="C15" i="104"/>
  <c r="E15" i="104" s="1"/>
  <c r="G15" i="104" s="1"/>
  <c r="B16" i="104"/>
  <c r="C15" i="50"/>
  <c r="E15" i="50" s="1"/>
  <c r="G15" i="50" s="1"/>
  <c r="B16" i="50"/>
  <c r="C15" i="64"/>
  <c r="E15" i="64" s="1"/>
  <c r="G15" i="64" s="1"/>
  <c r="B16" i="64"/>
  <c r="C15" i="22"/>
  <c r="E15" i="22" s="1"/>
  <c r="G15" i="22" s="1"/>
  <c r="B16" i="22"/>
  <c r="C15" i="46"/>
  <c r="E15" i="46" s="1"/>
  <c r="G15" i="46" s="1"/>
  <c r="B16" i="46"/>
  <c r="C15" i="78"/>
  <c r="E15" i="78" s="1"/>
  <c r="G15" i="78" s="1"/>
  <c r="B16" i="78"/>
  <c r="C15" i="80"/>
  <c r="G15" i="80" s="1"/>
  <c r="B16" i="80"/>
  <c r="C15" i="44"/>
  <c r="E15" i="44" s="1"/>
  <c r="G15" i="44" s="1"/>
  <c r="B16" i="44"/>
  <c r="C16" i="53"/>
  <c r="E16" i="53" s="1"/>
  <c r="G16" i="53" s="1"/>
  <c r="B17" i="53"/>
  <c r="C15" i="8"/>
  <c r="G15" i="8" s="1"/>
  <c r="B16" i="8"/>
  <c r="C15" i="66"/>
  <c r="E15" i="66" s="1"/>
  <c r="G15" i="66" s="1"/>
  <c r="B16" i="66"/>
  <c r="C15" i="67"/>
  <c r="E15" i="67" s="1"/>
  <c r="G15" i="67" s="1"/>
  <c r="B16" i="67"/>
  <c r="C16" i="49"/>
  <c r="E16" i="49" s="1"/>
  <c r="G16" i="49" s="1"/>
  <c r="B17" i="49"/>
  <c r="C15" i="21"/>
  <c r="E15" i="21" s="1"/>
  <c r="G15" i="21" s="1"/>
  <c r="B16" i="21"/>
  <c r="C14" i="91"/>
  <c r="E14" i="91" s="1"/>
  <c r="G14" i="91" s="1"/>
  <c r="B15" i="91"/>
  <c r="G10" i="92"/>
  <c r="C11" i="92"/>
  <c r="C16" i="48"/>
  <c r="E16" i="48" s="1"/>
  <c r="G16" i="48" s="1"/>
  <c r="B17" i="48"/>
  <c r="AC18" i="27"/>
  <c r="BU17" i="41" s="1"/>
  <c r="AD18" i="27"/>
  <c r="BY17" i="41" s="1"/>
  <c r="AJ18" i="27"/>
  <c r="AK18" i="27"/>
  <c r="AL18" i="27"/>
  <c r="AN18" i="27"/>
  <c r="BN18" i="27"/>
  <c r="GK17" i="41" s="1"/>
  <c r="BU18" i="27"/>
  <c r="HI17" i="41" s="1"/>
  <c r="A19" i="27"/>
  <c r="C19" i="60"/>
  <c r="E19" i="60" s="1"/>
  <c r="E15" i="23"/>
  <c r="G15" i="23" s="1"/>
  <c r="C17" i="122" l="1"/>
  <c r="E17" i="122" s="1"/>
  <c r="G17" i="122" s="1"/>
  <c r="B18" i="122"/>
  <c r="C18" i="71"/>
  <c r="E18" i="71" s="1"/>
  <c r="G18" i="71" s="1"/>
  <c r="B19" i="71"/>
  <c r="B17" i="121"/>
  <c r="C16" i="121"/>
  <c r="E16" i="121" s="1"/>
  <c r="G16" i="121" s="1"/>
  <c r="C19" i="41"/>
  <c r="B20" i="41"/>
  <c r="CZ20" i="41" s="1"/>
  <c r="B25" i="86"/>
  <c r="C24" i="86"/>
  <c r="BT19" i="27"/>
  <c r="HE18" i="41" s="1"/>
  <c r="D23" i="48"/>
  <c r="F23" i="48"/>
  <c r="E23" i="8"/>
  <c r="E23" i="80"/>
  <c r="C21" i="73"/>
  <c r="E21" i="73" s="1"/>
  <c r="G21" i="73" s="1"/>
  <c r="B22" i="73"/>
  <c r="N21" i="60"/>
  <c r="F21" i="60"/>
  <c r="AR21" i="60"/>
  <c r="H21" i="60"/>
  <c r="AC22" i="60"/>
  <c r="BA22" i="60"/>
  <c r="T22" i="60"/>
  <c r="Z22" i="60"/>
  <c r="AI22" i="60"/>
  <c r="AO22" i="60"/>
  <c r="Q22" i="60"/>
  <c r="W22" i="60"/>
  <c r="AU22" i="60"/>
  <c r="B23" i="60"/>
  <c r="AF22" i="60"/>
  <c r="AL22" i="60"/>
  <c r="AX22" i="60"/>
  <c r="B25" i="127"/>
  <c r="C24" i="127"/>
  <c r="C16" i="117"/>
  <c r="E16" i="117" s="1"/>
  <c r="G16" i="117" s="1"/>
  <c r="B17" i="117"/>
  <c r="C16" i="109"/>
  <c r="E16" i="109" s="1"/>
  <c r="G16" i="109" s="1"/>
  <c r="B17" i="109"/>
  <c r="C16" i="111"/>
  <c r="E16" i="111" s="1"/>
  <c r="G16" i="111" s="1"/>
  <c r="B17" i="111"/>
  <c r="C17" i="24"/>
  <c r="E17" i="24" s="1"/>
  <c r="G17" i="24" s="1"/>
  <c r="B18" i="24"/>
  <c r="C17" i="57"/>
  <c r="E17" i="57" s="1"/>
  <c r="G17" i="57" s="1"/>
  <c r="B18" i="57"/>
  <c r="C18" i="43"/>
  <c r="E18" i="43" s="1"/>
  <c r="G18" i="43" s="1"/>
  <c r="B19" i="43"/>
  <c r="B17" i="125"/>
  <c r="C16" i="125"/>
  <c r="E16" i="125" s="1"/>
  <c r="G16" i="125" s="1"/>
  <c r="E16" i="23"/>
  <c r="G16" i="23" s="1"/>
  <c r="C17" i="23"/>
  <c r="B18" i="23"/>
  <c r="C17" i="17"/>
  <c r="E17" i="17" s="1"/>
  <c r="G17" i="17" s="1"/>
  <c r="B18" i="17"/>
  <c r="C17" i="65"/>
  <c r="E17" i="65" s="1"/>
  <c r="G17" i="65" s="1"/>
  <c r="B18" i="65"/>
  <c r="C17" i="85"/>
  <c r="E17" i="85" s="1"/>
  <c r="G17" i="85" s="1"/>
  <c r="B18" i="85"/>
  <c r="C18" i="11"/>
  <c r="B17" i="11"/>
  <c r="E16" i="11"/>
  <c r="G16" i="11" s="1"/>
  <c r="C16" i="94"/>
  <c r="E16" i="94" s="1"/>
  <c r="G16" i="94" s="1"/>
  <c r="B17" i="94"/>
  <c r="C16" i="95"/>
  <c r="E16" i="95" s="1"/>
  <c r="G16" i="95" s="1"/>
  <c r="B17" i="95"/>
  <c r="C16" i="38"/>
  <c r="E16" i="38" s="1"/>
  <c r="G16" i="38" s="1"/>
  <c r="B17" i="38"/>
  <c r="C16" i="93"/>
  <c r="E16" i="93" s="1"/>
  <c r="G16" i="93" s="1"/>
  <c r="B17" i="93"/>
  <c r="C16" i="61"/>
  <c r="E16" i="61" s="1"/>
  <c r="G16" i="61" s="1"/>
  <c r="B17" i="61"/>
  <c r="C16" i="16"/>
  <c r="E16" i="16" s="1"/>
  <c r="G16" i="16" s="1"/>
  <c r="B17" i="16"/>
  <c r="C16" i="107"/>
  <c r="E16" i="107" s="1"/>
  <c r="G16" i="107" s="1"/>
  <c r="B17" i="107"/>
  <c r="C16" i="19"/>
  <c r="E16" i="19" s="1"/>
  <c r="G16" i="19" s="1"/>
  <c r="B17" i="19"/>
  <c r="C16" i="77"/>
  <c r="E16" i="77" s="1"/>
  <c r="G16" i="77" s="1"/>
  <c r="B17" i="77"/>
  <c r="C16" i="75"/>
  <c r="E16" i="75" s="1"/>
  <c r="G16" i="75" s="1"/>
  <c r="B17" i="75"/>
  <c r="C16" i="112"/>
  <c r="E16" i="112" s="1"/>
  <c r="G16" i="112" s="1"/>
  <c r="B17" i="112"/>
  <c r="C16" i="124"/>
  <c r="E16" i="124" s="1"/>
  <c r="G16" i="124" s="1"/>
  <c r="B17" i="124"/>
  <c r="C16" i="88"/>
  <c r="E16" i="88" s="1"/>
  <c r="G16" i="88" s="1"/>
  <c r="B17" i="88"/>
  <c r="C16" i="18"/>
  <c r="E16" i="18" s="1"/>
  <c r="G16" i="18" s="1"/>
  <c r="B17" i="18"/>
  <c r="C16" i="119"/>
  <c r="E16" i="119" s="1"/>
  <c r="G16" i="119" s="1"/>
  <c r="B17" i="119"/>
  <c r="C16" i="14"/>
  <c r="E16" i="14" s="1"/>
  <c r="G16" i="14" s="1"/>
  <c r="B17" i="14"/>
  <c r="C16" i="104"/>
  <c r="E16" i="104" s="1"/>
  <c r="G16" i="104" s="1"/>
  <c r="B17" i="104"/>
  <c r="C16" i="50"/>
  <c r="E16" i="50" s="1"/>
  <c r="G16" i="50" s="1"/>
  <c r="B17" i="50"/>
  <c r="C16" i="64"/>
  <c r="E16" i="64" s="1"/>
  <c r="G16" i="64" s="1"/>
  <c r="B17" i="64"/>
  <c r="C16" i="22"/>
  <c r="E16" i="22" s="1"/>
  <c r="G16" i="22" s="1"/>
  <c r="B17" i="22"/>
  <c r="C16" i="46"/>
  <c r="E16" i="46" s="1"/>
  <c r="G16" i="46" s="1"/>
  <c r="B17" i="46"/>
  <c r="C16" i="78"/>
  <c r="E16" i="78" s="1"/>
  <c r="G16" i="78" s="1"/>
  <c r="B17" i="78"/>
  <c r="C16" i="80"/>
  <c r="G16" i="80" s="1"/>
  <c r="B17" i="80"/>
  <c r="C16" i="44"/>
  <c r="E16" i="44" s="1"/>
  <c r="G16" i="44" s="1"/>
  <c r="B17" i="44"/>
  <c r="C17" i="53"/>
  <c r="E17" i="53" s="1"/>
  <c r="G17" i="53" s="1"/>
  <c r="B18" i="53"/>
  <c r="C16" i="8"/>
  <c r="G16" i="8" s="1"/>
  <c r="B17" i="8"/>
  <c r="C16" i="66"/>
  <c r="E16" i="66" s="1"/>
  <c r="G16" i="66" s="1"/>
  <c r="B17" i="66"/>
  <c r="C16" i="67"/>
  <c r="E16" i="67" s="1"/>
  <c r="G16" i="67" s="1"/>
  <c r="B17" i="67"/>
  <c r="C17" i="49"/>
  <c r="E17" i="49" s="1"/>
  <c r="G17" i="49" s="1"/>
  <c r="B18" i="49"/>
  <c r="C16" i="21"/>
  <c r="E16" i="21" s="1"/>
  <c r="G16" i="21" s="1"/>
  <c r="B17" i="21"/>
  <c r="C15" i="91"/>
  <c r="E15" i="91" s="1"/>
  <c r="G15" i="91" s="1"/>
  <c r="B16" i="91"/>
  <c r="E11" i="92"/>
  <c r="B11" i="92"/>
  <c r="C17" i="48"/>
  <c r="E17" i="48" s="1"/>
  <c r="G17" i="48" s="1"/>
  <c r="B18" i="48"/>
  <c r="AC19" i="27"/>
  <c r="BU18" i="41" s="1"/>
  <c r="AD19" i="27"/>
  <c r="BY18" i="41" s="1"/>
  <c r="AJ19" i="27"/>
  <c r="AK19" i="27"/>
  <c r="AL19" i="27"/>
  <c r="AN19" i="27"/>
  <c r="BN19" i="27"/>
  <c r="GK18" i="41" s="1"/>
  <c r="BU19" i="27"/>
  <c r="HI18" i="41" s="1"/>
  <c r="A20" i="27"/>
  <c r="B24" i="126"/>
  <c r="A24" i="126" s="1"/>
  <c r="B25" i="40"/>
  <c r="C20" i="60"/>
  <c r="E20" i="60" s="1"/>
  <c r="B19" i="122" l="1"/>
  <c r="C18" i="122"/>
  <c r="E18" i="122" s="1"/>
  <c r="G18" i="122" s="1"/>
  <c r="B20" i="71"/>
  <c r="C19" i="71"/>
  <c r="E19" i="71" s="1"/>
  <c r="G19" i="71" s="1"/>
  <c r="B18" i="121"/>
  <c r="C17" i="121"/>
  <c r="E17" i="121" s="1"/>
  <c r="G17" i="121" s="1"/>
  <c r="C20" i="41"/>
  <c r="C25" i="86"/>
  <c r="BT20" i="27"/>
  <c r="HE19" i="41" s="1"/>
  <c r="D24" i="48"/>
  <c r="F24" i="48"/>
  <c r="E24" i="8"/>
  <c r="E24" i="80"/>
  <c r="C22" i="73"/>
  <c r="E22" i="73" s="1"/>
  <c r="G22" i="73" s="1"/>
  <c r="B23" i="73"/>
  <c r="N22" i="60"/>
  <c r="F22" i="60"/>
  <c r="W23" i="60"/>
  <c r="AU23" i="60"/>
  <c r="T23" i="60"/>
  <c r="AC23" i="60"/>
  <c r="AI23" i="60"/>
  <c r="AL23" i="60"/>
  <c r="BA23" i="60"/>
  <c r="Z23" i="60"/>
  <c r="AF23" i="60"/>
  <c r="AX23" i="60"/>
  <c r="B24" i="60"/>
  <c r="Q23" i="60"/>
  <c r="AO23" i="60"/>
  <c r="H22" i="60"/>
  <c r="AR22" i="60"/>
  <c r="B26" i="127"/>
  <c r="B27" i="127" s="1"/>
  <c r="C25" i="127"/>
  <c r="B24" i="87"/>
  <c r="A24" i="87" s="1"/>
  <c r="C17" i="117"/>
  <c r="E17" i="117" s="1"/>
  <c r="G17" i="117" s="1"/>
  <c r="B18" i="117"/>
  <c r="C17" i="109"/>
  <c r="E17" i="109" s="1"/>
  <c r="G17" i="109" s="1"/>
  <c r="B18" i="109"/>
  <c r="C17" i="111"/>
  <c r="E17" i="111" s="1"/>
  <c r="G17" i="111" s="1"/>
  <c r="B18" i="111"/>
  <c r="C18" i="24"/>
  <c r="E18" i="24" s="1"/>
  <c r="G18" i="24" s="1"/>
  <c r="B19" i="24"/>
  <c r="C18" i="57"/>
  <c r="E18" i="57" s="1"/>
  <c r="G18" i="57" s="1"/>
  <c r="B19" i="57"/>
  <c r="C19" i="43"/>
  <c r="E19" i="43" s="1"/>
  <c r="G19" i="43" s="1"/>
  <c r="B20" i="43"/>
  <c r="B18" i="125"/>
  <c r="C17" i="125"/>
  <c r="E17" i="125" s="1"/>
  <c r="G17" i="125" s="1"/>
  <c r="E17" i="23"/>
  <c r="G17" i="23" s="1"/>
  <c r="C18" i="23"/>
  <c r="B19" i="23"/>
  <c r="C18" i="17"/>
  <c r="E18" i="17" s="1"/>
  <c r="G18" i="17" s="1"/>
  <c r="B19" i="17"/>
  <c r="C18" i="65"/>
  <c r="E18" i="65" s="1"/>
  <c r="G18" i="65" s="1"/>
  <c r="B19" i="65"/>
  <c r="C18" i="85"/>
  <c r="E18" i="85" s="1"/>
  <c r="G18" i="85" s="1"/>
  <c r="B19" i="85"/>
  <c r="C19" i="11"/>
  <c r="B18" i="11"/>
  <c r="E17" i="11"/>
  <c r="G17" i="11" s="1"/>
  <c r="C17" i="94"/>
  <c r="E17" i="94" s="1"/>
  <c r="G17" i="94" s="1"/>
  <c r="B18" i="94"/>
  <c r="C17" i="95"/>
  <c r="E17" i="95" s="1"/>
  <c r="G17" i="95" s="1"/>
  <c r="B18" i="95"/>
  <c r="C17" i="38"/>
  <c r="E17" i="38" s="1"/>
  <c r="G17" i="38" s="1"/>
  <c r="B18" i="38"/>
  <c r="C17" i="93"/>
  <c r="E17" i="93" s="1"/>
  <c r="G17" i="93" s="1"/>
  <c r="B18" i="93"/>
  <c r="C17" i="61"/>
  <c r="E17" i="61" s="1"/>
  <c r="G17" i="61" s="1"/>
  <c r="B18" i="61"/>
  <c r="C17" i="16"/>
  <c r="E17" i="16" s="1"/>
  <c r="G17" i="16" s="1"/>
  <c r="B18" i="16"/>
  <c r="C17" i="107"/>
  <c r="E17" i="107" s="1"/>
  <c r="G17" i="107" s="1"/>
  <c r="B18" i="107"/>
  <c r="B18" i="19"/>
  <c r="C17" i="19"/>
  <c r="E17" i="19" s="1"/>
  <c r="G17" i="19" s="1"/>
  <c r="C17" i="77"/>
  <c r="E17" i="77" s="1"/>
  <c r="G17" i="77" s="1"/>
  <c r="B18" i="77"/>
  <c r="C17" i="75"/>
  <c r="E17" i="75" s="1"/>
  <c r="G17" i="75" s="1"/>
  <c r="B18" i="75"/>
  <c r="C17" i="112"/>
  <c r="E17" i="112" s="1"/>
  <c r="G17" i="112" s="1"/>
  <c r="B18" i="112"/>
  <c r="C17" i="124"/>
  <c r="E17" i="124" s="1"/>
  <c r="G17" i="124" s="1"/>
  <c r="B18" i="124"/>
  <c r="C17" i="88"/>
  <c r="E17" i="88" s="1"/>
  <c r="G17" i="88" s="1"/>
  <c r="B18" i="88"/>
  <c r="C17" i="18"/>
  <c r="E17" i="18" s="1"/>
  <c r="G17" i="18" s="1"/>
  <c r="B18" i="18"/>
  <c r="C17" i="119"/>
  <c r="E17" i="119" s="1"/>
  <c r="G17" i="119" s="1"/>
  <c r="B18" i="119"/>
  <c r="C17" i="14"/>
  <c r="E17" i="14" s="1"/>
  <c r="G17" i="14" s="1"/>
  <c r="B18" i="14"/>
  <c r="B18" i="104"/>
  <c r="C17" i="104"/>
  <c r="E17" i="104" s="1"/>
  <c r="G17" i="104" s="1"/>
  <c r="C17" i="50"/>
  <c r="E17" i="50" s="1"/>
  <c r="G17" i="50" s="1"/>
  <c r="B18" i="50"/>
  <c r="C17" i="64"/>
  <c r="E17" i="64" s="1"/>
  <c r="G17" i="64" s="1"/>
  <c r="B18" i="64"/>
  <c r="C17" i="22"/>
  <c r="E17" i="22" s="1"/>
  <c r="G17" i="22" s="1"/>
  <c r="B18" i="22"/>
  <c r="C17" i="46"/>
  <c r="E17" i="46" s="1"/>
  <c r="G17" i="46" s="1"/>
  <c r="B18" i="46"/>
  <c r="C17" i="78"/>
  <c r="E17" i="78" s="1"/>
  <c r="G17" i="78" s="1"/>
  <c r="B18" i="78"/>
  <c r="C17" i="80"/>
  <c r="G17" i="80" s="1"/>
  <c r="B18" i="80"/>
  <c r="C17" i="44"/>
  <c r="E17" i="44" s="1"/>
  <c r="G17" i="44" s="1"/>
  <c r="B18" i="44"/>
  <c r="C18" i="53"/>
  <c r="E18" i="53" s="1"/>
  <c r="G18" i="53" s="1"/>
  <c r="B19" i="53"/>
  <c r="C17" i="8"/>
  <c r="G17" i="8" s="1"/>
  <c r="B18" i="8"/>
  <c r="C17" i="66"/>
  <c r="E17" i="66" s="1"/>
  <c r="G17" i="66" s="1"/>
  <c r="B18" i="66"/>
  <c r="C17" i="67"/>
  <c r="E17" i="67" s="1"/>
  <c r="G17" i="67" s="1"/>
  <c r="B18" i="67"/>
  <c r="C18" i="49"/>
  <c r="E18" i="49" s="1"/>
  <c r="G18" i="49" s="1"/>
  <c r="B19" i="49"/>
  <c r="C17" i="21"/>
  <c r="E17" i="21" s="1"/>
  <c r="G17" i="21" s="1"/>
  <c r="B18" i="21"/>
  <c r="C16" i="91"/>
  <c r="E16" i="91" s="1"/>
  <c r="G16" i="91" s="1"/>
  <c r="B17" i="91"/>
  <c r="G11" i="92"/>
  <c r="C12" i="92"/>
  <c r="C18" i="48"/>
  <c r="E18" i="48" s="1"/>
  <c r="G18" i="48" s="1"/>
  <c r="B19" i="48"/>
  <c r="AC20" i="27"/>
  <c r="BU19" i="41" s="1"/>
  <c r="AD20" i="27"/>
  <c r="BY19" i="41" s="1"/>
  <c r="AJ20" i="27"/>
  <c r="AK20" i="27"/>
  <c r="AL20" i="27"/>
  <c r="AN20" i="27"/>
  <c r="BN20" i="27"/>
  <c r="GK19" i="41" s="1"/>
  <c r="BU20" i="27"/>
  <c r="HI19" i="41" s="1"/>
  <c r="A21" i="27"/>
  <c r="C24" i="126"/>
  <c r="B25" i="126"/>
  <c r="B26" i="40"/>
  <c r="B27" i="40" s="1"/>
  <c r="A27" i="40" s="1"/>
  <c r="C25" i="40"/>
  <c r="C21" i="60"/>
  <c r="E21" i="60" s="1"/>
  <c r="C19" i="122" l="1"/>
  <c r="E19" i="122" s="1"/>
  <c r="G19" i="122" s="1"/>
  <c r="B20" i="122"/>
  <c r="C20" i="71"/>
  <c r="E20" i="71" s="1"/>
  <c r="G20" i="71" s="1"/>
  <c r="B21" i="71"/>
  <c r="B19" i="121"/>
  <c r="C18" i="121"/>
  <c r="E18" i="121" s="1"/>
  <c r="G18" i="121" s="1"/>
  <c r="C27" i="127"/>
  <c r="B28" i="127"/>
  <c r="B28" i="40"/>
  <c r="C27" i="40"/>
  <c r="BT21" i="27"/>
  <c r="HE20" i="41" s="1"/>
  <c r="D25" i="48"/>
  <c r="F25" i="48"/>
  <c r="E25" i="8"/>
  <c r="E25" i="80"/>
  <c r="C23" i="73"/>
  <c r="E23" i="73" s="1"/>
  <c r="G23" i="73" s="1"/>
  <c r="B24" i="73"/>
  <c r="N23" i="60"/>
  <c r="F23" i="60"/>
  <c r="AR23" i="60"/>
  <c r="H23" i="60"/>
  <c r="T24" i="60"/>
  <c r="Z24" i="60"/>
  <c r="AI24" i="60"/>
  <c r="AO24" i="60"/>
  <c r="AU24" i="60"/>
  <c r="B25" i="60"/>
  <c r="Q24" i="60"/>
  <c r="AX24" i="60"/>
  <c r="AF24" i="60"/>
  <c r="AL24" i="60"/>
  <c r="BA24" i="60"/>
  <c r="W24" i="60"/>
  <c r="AC24" i="60"/>
  <c r="C26" i="127"/>
  <c r="C24" i="87"/>
  <c r="B25" i="87"/>
  <c r="B23" i="41"/>
  <c r="CZ23" i="41" s="1"/>
  <c r="C18" i="117"/>
  <c r="E18" i="117" s="1"/>
  <c r="G18" i="117" s="1"/>
  <c r="B19" i="117"/>
  <c r="C18" i="109"/>
  <c r="E18" i="109" s="1"/>
  <c r="G18" i="109" s="1"/>
  <c r="B19" i="109"/>
  <c r="C18" i="111"/>
  <c r="E18" i="111" s="1"/>
  <c r="G18" i="111" s="1"/>
  <c r="B19" i="111"/>
  <c r="C19" i="24"/>
  <c r="E19" i="24" s="1"/>
  <c r="G19" i="24" s="1"/>
  <c r="B20" i="24"/>
  <c r="C19" i="57"/>
  <c r="E19" i="57" s="1"/>
  <c r="G19" i="57" s="1"/>
  <c r="B20" i="57"/>
  <c r="C20" i="43"/>
  <c r="E20" i="43" s="1"/>
  <c r="G20" i="43" s="1"/>
  <c r="B21" i="43"/>
  <c r="B19" i="125"/>
  <c r="C18" i="125"/>
  <c r="E18" i="125" s="1"/>
  <c r="G18" i="125" s="1"/>
  <c r="C19" i="23"/>
  <c r="B20" i="23"/>
  <c r="C19" i="17"/>
  <c r="E19" i="17" s="1"/>
  <c r="G19" i="17" s="1"/>
  <c r="B20" i="17"/>
  <c r="C19" i="65"/>
  <c r="E19" i="65" s="1"/>
  <c r="G19" i="65" s="1"/>
  <c r="B20" i="65"/>
  <c r="C19" i="85"/>
  <c r="E19" i="85" s="1"/>
  <c r="G19" i="85" s="1"/>
  <c r="B20" i="85"/>
  <c r="C20" i="11"/>
  <c r="B19" i="11"/>
  <c r="E18" i="11"/>
  <c r="G18" i="11" s="1"/>
  <c r="C18" i="94"/>
  <c r="E18" i="94" s="1"/>
  <c r="G18" i="94" s="1"/>
  <c r="B19" i="94"/>
  <c r="C18" i="95"/>
  <c r="E18" i="95" s="1"/>
  <c r="G18" i="95" s="1"/>
  <c r="B19" i="95"/>
  <c r="C18" i="38"/>
  <c r="E18" i="38" s="1"/>
  <c r="G18" i="38" s="1"/>
  <c r="B19" i="38"/>
  <c r="C18" i="93"/>
  <c r="E18" i="93" s="1"/>
  <c r="G18" i="93" s="1"/>
  <c r="B19" i="93"/>
  <c r="C18" i="61"/>
  <c r="E18" i="61" s="1"/>
  <c r="G18" i="61" s="1"/>
  <c r="B19" i="61"/>
  <c r="C18" i="16"/>
  <c r="E18" i="16" s="1"/>
  <c r="G18" i="16" s="1"/>
  <c r="B19" i="16"/>
  <c r="C18" i="107"/>
  <c r="E18" i="107" s="1"/>
  <c r="G18" i="107" s="1"/>
  <c r="B19" i="107"/>
  <c r="B19" i="19"/>
  <c r="C18" i="19"/>
  <c r="E18" i="19" s="1"/>
  <c r="G18" i="19" s="1"/>
  <c r="C18" i="77"/>
  <c r="E18" i="77" s="1"/>
  <c r="G18" i="77" s="1"/>
  <c r="B19" i="77"/>
  <c r="C18" i="75"/>
  <c r="E18" i="75" s="1"/>
  <c r="G18" i="75" s="1"/>
  <c r="B19" i="75"/>
  <c r="C18" i="112"/>
  <c r="E18" i="112" s="1"/>
  <c r="G18" i="112" s="1"/>
  <c r="B19" i="112"/>
  <c r="C18" i="124"/>
  <c r="E18" i="124" s="1"/>
  <c r="G18" i="124" s="1"/>
  <c r="B19" i="124"/>
  <c r="C18" i="88"/>
  <c r="E18" i="88" s="1"/>
  <c r="G18" i="88" s="1"/>
  <c r="B19" i="88"/>
  <c r="C18" i="18"/>
  <c r="E18" i="18" s="1"/>
  <c r="G18" i="18" s="1"/>
  <c r="B19" i="18"/>
  <c r="C18" i="119"/>
  <c r="E18" i="119" s="1"/>
  <c r="G18" i="119" s="1"/>
  <c r="B19" i="119"/>
  <c r="C18" i="14"/>
  <c r="E18" i="14" s="1"/>
  <c r="G18" i="14" s="1"/>
  <c r="B19" i="14"/>
  <c r="B19" i="104"/>
  <c r="C18" i="104"/>
  <c r="E18" i="104" s="1"/>
  <c r="G18" i="104" s="1"/>
  <c r="C18" i="50"/>
  <c r="E18" i="50" s="1"/>
  <c r="G18" i="50" s="1"/>
  <c r="B19" i="50"/>
  <c r="C18" i="64"/>
  <c r="E18" i="64" s="1"/>
  <c r="G18" i="64" s="1"/>
  <c r="B19" i="64"/>
  <c r="C18" i="22"/>
  <c r="E18" i="22" s="1"/>
  <c r="G18" i="22" s="1"/>
  <c r="B19" i="22"/>
  <c r="C18" i="46"/>
  <c r="E18" i="46" s="1"/>
  <c r="G18" i="46" s="1"/>
  <c r="B19" i="46"/>
  <c r="C18" i="78"/>
  <c r="E18" i="78" s="1"/>
  <c r="G18" i="78" s="1"/>
  <c r="B19" i="78"/>
  <c r="C18" i="80"/>
  <c r="G18" i="80" s="1"/>
  <c r="B19" i="80"/>
  <c r="C18" i="44"/>
  <c r="E18" i="44" s="1"/>
  <c r="G18" i="44" s="1"/>
  <c r="B19" i="44"/>
  <c r="C19" i="53"/>
  <c r="E19" i="53" s="1"/>
  <c r="G19" i="53" s="1"/>
  <c r="B20" i="53"/>
  <c r="C18" i="8"/>
  <c r="G18" i="8" s="1"/>
  <c r="B19" i="8"/>
  <c r="C18" i="66"/>
  <c r="E18" i="66" s="1"/>
  <c r="G18" i="66" s="1"/>
  <c r="B19" i="66"/>
  <c r="C18" i="67"/>
  <c r="E18" i="67" s="1"/>
  <c r="G18" i="67" s="1"/>
  <c r="B19" i="67"/>
  <c r="C19" i="49"/>
  <c r="E19" i="49" s="1"/>
  <c r="G19" i="49" s="1"/>
  <c r="B20" i="49"/>
  <c r="C18" i="21"/>
  <c r="E18" i="21" s="1"/>
  <c r="G18" i="21" s="1"/>
  <c r="B19" i="21"/>
  <c r="C17" i="91"/>
  <c r="E17" i="91" s="1"/>
  <c r="G17" i="91" s="1"/>
  <c r="B18" i="91"/>
  <c r="E12" i="92"/>
  <c r="B12" i="92"/>
  <c r="C19" i="48"/>
  <c r="E19" i="48" s="1"/>
  <c r="G19" i="48" s="1"/>
  <c r="B20" i="48"/>
  <c r="AC21" i="27"/>
  <c r="BU20" i="41" s="1"/>
  <c r="AD21" i="27"/>
  <c r="BY20" i="41" s="1"/>
  <c r="AJ21" i="27"/>
  <c r="AK21" i="27"/>
  <c r="AL21" i="27"/>
  <c r="AN21" i="27"/>
  <c r="BN21" i="27"/>
  <c r="GK20" i="41" s="1"/>
  <c r="BU21" i="27"/>
  <c r="HI20" i="41" s="1"/>
  <c r="A22" i="27"/>
  <c r="B28" i="86"/>
  <c r="A28" i="86" s="1"/>
  <c r="C25" i="126"/>
  <c r="B26" i="126"/>
  <c r="B27" i="126" s="1"/>
  <c r="C26" i="40"/>
  <c r="C22" i="60"/>
  <c r="E22" i="60" s="1"/>
  <c r="E18" i="23"/>
  <c r="G18" i="23" s="1"/>
  <c r="B21" i="122" l="1"/>
  <c r="C20" i="122"/>
  <c r="E20" i="122" s="1"/>
  <c r="G20" i="122" s="1"/>
  <c r="GK21" i="41"/>
  <c r="BU21" i="41"/>
  <c r="HI21" i="41"/>
  <c r="HE21" i="41"/>
  <c r="BY21" i="41"/>
  <c r="B22" i="71"/>
  <c r="C21" i="71"/>
  <c r="E21" i="71" s="1"/>
  <c r="G21" i="71" s="1"/>
  <c r="C19" i="121"/>
  <c r="E19" i="121" s="1"/>
  <c r="G19" i="121" s="1"/>
  <c r="B20" i="121"/>
  <c r="B29" i="127"/>
  <c r="C28" i="127"/>
  <c r="C27" i="126"/>
  <c r="B28" i="126"/>
  <c r="B29" i="40"/>
  <c r="C28" i="40"/>
  <c r="BT22" i="27"/>
  <c r="HE23" i="41" s="1"/>
  <c r="D26" i="48"/>
  <c r="F26" i="48"/>
  <c r="E26" i="8"/>
  <c r="E26" i="80"/>
  <c r="C24" i="73"/>
  <c r="E24" i="73" s="1"/>
  <c r="G24" i="73" s="1"/>
  <c r="B25" i="73"/>
  <c r="Q25" i="60"/>
  <c r="W25" i="60"/>
  <c r="AL25" i="60"/>
  <c r="AX25" i="60"/>
  <c r="Z25" i="60"/>
  <c r="AI25" i="60"/>
  <c r="T25" i="60"/>
  <c r="AF25" i="60"/>
  <c r="AO25" i="60"/>
  <c r="AU25" i="60"/>
  <c r="AC25" i="60"/>
  <c r="BA25" i="60"/>
  <c r="B26" i="60"/>
  <c r="N24" i="60"/>
  <c r="F24" i="60"/>
  <c r="H24" i="60"/>
  <c r="AR24" i="60"/>
  <c r="B26" i="87"/>
  <c r="B27" i="87" s="1"/>
  <c r="C25" i="87"/>
  <c r="C23" i="41"/>
  <c r="B24" i="41"/>
  <c r="C19" i="117"/>
  <c r="E19" i="117" s="1"/>
  <c r="G19" i="117" s="1"/>
  <c r="B20" i="117"/>
  <c r="C19" i="109"/>
  <c r="E19" i="109" s="1"/>
  <c r="G19" i="109" s="1"/>
  <c r="B20" i="109"/>
  <c r="C19" i="111"/>
  <c r="E19" i="111" s="1"/>
  <c r="G19" i="111" s="1"/>
  <c r="B20" i="111"/>
  <c r="C20" i="24"/>
  <c r="E20" i="24" s="1"/>
  <c r="G20" i="24" s="1"/>
  <c r="B21" i="24"/>
  <c r="C20" i="57"/>
  <c r="E20" i="57" s="1"/>
  <c r="G20" i="57" s="1"/>
  <c r="B21" i="57"/>
  <c r="C21" i="43"/>
  <c r="E21" i="43" s="1"/>
  <c r="G21" i="43" s="1"/>
  <c r="B22" i="43"/>
  <c r="C19" i="125"/>
  <c r="E19" i="125" s="1"/>
  <c r="G19" i="125" s="1"/>
  <c r="B20" i="125"/>
  <c r="C20" i="23"/>
  <c r="B21" i="23"/>
  <c r="C20" i="17"/>
  <c r="E20" i="17" s="1"/>
  <c r="G20" i="17" s="1"/>
  <c r="B21" i="17"/>
  <c r="C20" i="65"/>
  <c r="E20" i="65" s="1"/>
  <c r="G20" i="65" s="1"/>
  <c r="B21" i="65"/>
  <c r="C20" i="85"/>
  <c r="E20" i="85" s="1"/>
  <c r="G20" i="85" s="1"/>
  <c r="B21" i="85"/>
  <c r="C21" i="11"/>
  <c r="B20" i="11"/>
  <c r="E19" i="11"/>
  <c r="G19" i="11" s="1"/>
  <c r="C19" i="94"/>
  <c r="E19" i="94" s="1"/>
  <c r="G19" i="94" s="1"/>
  <c r="B20" i="94"/>
  <c r="C19" i="95"/>
  <c r="E19" i="95" s="1"/>
  <c r="G19" i="95" s="1"/>
  <c r="B20" i="95"/>
  <c r="C19" i="38"/>
  <c r="E19" i="38" s="1"/>
  <c r="G19" i="38" s="1"/>
  <c r="B20" i="38"/>
  <c r="C19" i="93"/>
  <c r="E19" i="93" s="1"/>
  <c r="G19" i="93" s="1"/>
  <c r="B20" i="93"/>
  <c r="C19" i="61"/>
  <c r="E19" i="61" s="1"/>
  <c r="G19" i="61" s="1"/>
  <c r="B20" i="61"/>
  <c r="C19" i="16"/>
  <c r="E19" i="16" s="1"/>
  <c r="G19" i="16" s="1"/>
  <c r="B20" i="16"/>
  <c r="C19" i="107"/>
  <c r="E19" i="107" s="1"/>
  <c r="G19" i="107" s="1"/>
  <c r="B20" i="107"/>
  <c r="C19" i="19"/>
  <c r="E19" i="19" s="1"/>
  <c r="G19" i="19" s="1"/>
  <c r="B20" i="19"/>
  <c r="C19" i="77"/>
  <c r="E19" i="77" s="1"/>
  <c r="G19" i="77" s="1"/>
  <c r="B20" i="77"/>
  <c r="C19" i="75"/>
  <c r="E19" i="75" s="1"/>
  <c r="G19" i="75" s="1"/>
  <c r="B20" i="75"/>
  <c r="C19" i="112"/>
  <c r="E19" i="112" s="1"/>
  <c r="G19" i="112" s="1"/>
  <c r="B20" i="112"/>
  <c r="C19" i="124"/>
  <c r="E19" i="124" s="1"/>
  <c r="G19" i="124" s="1"/>
  <c r="B20" i="124"/>
  <c r="C19" i="88"/>
  <c r="E19" i="88" s="1"/>
  <c r="G19" i="88" s="1"/>
  <c r="B20" i="88"/>
  <c r="C19" i="18"/>
  <c r="E19" i="18" s="1"/>
  <c r="G19" i="18" s="1"/>
  <c r="B20" i="18"/>
  <c r="C19" i="119"/>
  <c r="E19" i="119" s="1"/>
  <c r="G19" i="119" s="1"/>
  <c r="B20" i="119"/>
  <c r="C19" i="14"/>
  <c r="E19" i="14" s="1"/>
  <c r="G19" i="14" s="1"/>
  <c r="B20" i="14"/>
  <c r="C19" i="104"/>
  <c r="E19" i="104" s="1"/>
  <c r="G19" i="104" s="1"/>
  <c r="B20" i="104"/>
  <c r="C19" i="50"/>
  <c r="E19" i="50" s="1"/>
  <c r="G19" i="50" s="1"/>
  <c r="B20" i="50"/>
  <c r="C19" i="64"/>
  <c r="E19" i="64" s="1"/>
  <c r="G19" i="64" s="1"/>
  <c r="B20" i="64"/>
  <c r="C19" i="22"/>
  <c r="E19" i="22" s="1"/>
  <c r="G19" i="22" s="1"/>
  <c r="B20" i="22"/>
  <c r="C19" i="46"/>
  <c r="E19" i="46" s="1"/>
  <c r="G19" i="46" s="1"/>
  <c r="B20" i="46"/>
  <c r="C19" i="78"/>
  <c r="E19" i="78" s="1"/>
  <c r="G19" i="78" s="1"/>
  <c r="B20" i="78"/>
  <c r="C19" i="80"/>
  <c r="G19" i="80" s="1"/>
  <c r="B20" i="80"/>
  <c r="C19" i="44"/>
  <c r="E19" i="44" s="1"/>
  <c r="G19" i="44" s="1"/>
  <c r="B20" i="44"/>
  <c r="C20" i="53"/>
  <c r="E20" i="53" s="1"/>
  <c r="G20" i="53" s="1"/>
  <c r="B21" i="53"/>
  <c r="C19" i="8"/>
  <c r="G19" i="8" s="1"/>
  <c r="B20" i="8"/>
  <c r="C19" i="66"/>
  <c r="E19" i="66" s="1"/>
  <c r="G19" i="66" s="1"/>
  <c r="B20" i="66"/>
  <c r="C19" i="67"/>
  <c r="E19" i="67" s="1"/>
  <c r="G19" i="67" s="1"/>
  <c r="B20" i="67"/>
  <c r="C20" i="49"/>
  <c r="E20" i="49" s="1"/>
  <c r="G20" i="49" s="1"/>
  <c r="B21" i="49"/>
  <c r="C19" i="21"/>
  <c r="E19" i="21" s="1"/>
  <c r="G19" i="21" s="1"/>
  <c r="B20" i="21"/>
  <c r="C18" i="91"/>
  <c r="E18" i="91" s="1"/>
  <c r="G18" i="91" s="1"/>
  <c r="B19" i="91"/>
  <c r="G12" i="92"/>
  <c r="C13" i="92"/>
  <c r="C20" i="48"/>
  <c r="E20" i="48" s="1"/>
  <c r="G20" i="48" s="1"/>
  <c r="B21" i="48"/>
  <c r="AC22" i="27"/>
  <c r="BU23" i="41" s="1"/>
  <c r="AD22" i="27"/>
  <c r="BY23" i="41" s="1"/>
  <c r="AJ22" i="27"/>
  <c r="AK22" i="27"/>
  <c r="AL22" i="27"/>
  <c r="AN22" i="27"/>
  <c r="BN22" i="27"/>
  <c r="GK23" i="41" s="1"/>
  <c r="BU22" i="27"/>
  <c r="HI23" i="41" s="1"/>
  <c r="A23" i="27"/>
  <c r="C28" i="86"/>
  <c r="B29" i="86"/>
  <c r="C26" i="126"/>
  <c r="C23" i="60"/>
  <c r="E23" i="60" s="1"/>
  <c r="E19" i="23"/>
  <c r="G19" i="23" s="1"/>
  <c r="A23" i="41" l="1"/>
  <c r="CZ24" i="41"/>
  <c r="C21" i="122"/>
  <c r="E21" i="122" s="1"/>
  <c r="G21" i="122" s="1"/>
  <c r="B22" i="122"/>
  <c r="C22" i="71"/>
  <c r="E22" i="71" s="1"/>
  <c r="G22" i="71" s="1"/>
  <c r="B23" i="71"/>
  <c r="J13" i="86"/>
  <c r="L13" i="86" s="1"/>
  <c r="Y13" i="86"/>
  <c r="AA13" i="86" s="1"/>
  <c r="P13" i="86"/>
  <c r="R13" i="86" s="1"/>
  <c r="G13" i="86"/>
  <c r="AB13" i="86"/>
  <c r="AD13" i="86" s="1"/>
  <c r="V13" i="86"/>
  <c r="X13" i="86" s="1"/>
  <c r="S13" i="86"/>
  <c r="U13" i="86" s="1"/>
  <c r="M13" i="86"/>
  <c r="O13" i="86" s="1"/>
  <c r="V14" i="86"/>
  <c r="X14" i="86" s="1"/>
  <c r="G14" i="86"/>
  <c r="J14" i="86"/>
  <c r="L14" i="86" s="1"/>
  <c r="P14" i="86"/>
  <c r="R14" i="86" s="1"/>
  <c r="Y14" i="86"/>
  <c r="AA14" i="86" s="1"/>
  <c r="S14" i="86"/>
  <c r="U14" i="86" s="1"/>
  <c r="M14" i="86"/>
  <c r="O14" i="86" s="1"/>
  <c r="AB14" i="86"/>
  <c r="AD14" i="86" s="1"/>
  <c r="AB15" i="86"/>
  <c r="AD15" i="86" s="1"/>
  <c r="Y15" i="86"/>
  <c r="AA15" i="86" s="1"/>
  <c r="P15" i="86"/>
  <c r="R15" i="86" s="1"/>
  <c r="M15" i="86"/>
  <c r="O15" i="86" s="1"/>
  <c r="G15" i="86"/>
  <c r="V15" i="86"/>
  <c r="X15" i="86" s="1"/>
  <c r="J15" i="86"/>
  <c r="L15" i="86" s="1"/>
  <c r="S15" i="86"/>
  <c r="U15" i="86" s="1"/>
  <c r="M16" i="86"/>
  <c r="O16" i="86" s="1"/>
  <c r="J16" i="86"/>
  <c r="L16" i="86" s="1"/>
  <c r="S16" i="86"/>
  <c r="U16" i="86" s="1"/>
  <c r="AB16" i="86"/>
  <c r="AD16" i="86" s="1"/>
  <c r="Y16" i="86"/>
  <c r="AA16" i="86" s="1"/>
  <c r="V16" i="86"/>
  <c r="X16" i="86" s="1"/>
  <c r="P16" i="86"/>
  <c r="R16" i="86" s="1"/>
  <c r="G16" i="86"/>
  <c r="M22" i="86"/>
  <c r="O22" i="86" s="1"/>
  <c r="G22" i="86"/>
  <c r="AB22" i="86"/>
  <c r="AD22" i="86" s="1"/>
  <c r="P22" i="86"/>
  <c r="R22" i="86" s="1"/>
  <c r="J22" i="86"/>
  <c r="L22" i="86" s="1"/>
  <c r="V22" i="86"/>
  <c r="X22" i="86" s="1"/>
  <c r="S22" i="86"/>
  <c r="U22" i="86" s="1"/>
  <c r="Y22" i="86"/>
  <c r="AA22" i="86" s="1"/>
  <c r="M23" i="86"/>
  <c r="O23" i="86" s="1"/>
  <c r="V23" i="86"/>
  <c r="X23" i="86" s="1"/>
  <c r="S23" i="86"/>
  <c r="U23" i="86" s="1"/>
  <c r="AB23" i="86"/>
  <c r="AD23" i="86" s="1"/>
  <c r="G23" i="86"/>
  <c r="J23" i="86"/>
  <c r="L23" i="86" s="1"/>
  <c r="Y23" i="86"/>
  <c r="AA23" i="86" s="1"/>
  <c r="P23" i="86"/>
  <c r="R23" i="86" s="1"/>
  <c r="V24" i="86"/>
  <c r="X24" i="86" s="1"/>
  <c r="J24" i="86"/>
  <c r="L24" i="86" s="1"/>
  <c r="P24" i="86"/>
  <c r="R24" i="86" s="1"/>
  <c r="S24" i="86"/>
  <c r="U24" i="86" s="1"/>
  <c r="Y24" i="86"/>
  <c r="AA24" i="86" s="1"/>
  <c r="G24" i="86"/>
  <c r="M24" i="86"/>
  <c r="O24" i="86" s="1"/>
  <c r="AB24" i="86"/>
  <c r="AD24" i="86" s="1"/>
  <c r="J25" i="86"/>
  <c r="L25" i="86" s="1"/>
  <c r="P25" i="86"/>
  <c r="R25" i="86" s="1"/>
  <c r="Y25" i="86"/>
  <c r="AA25" i="86" s="1"/>
  <c r="V25" i="86"/>
  <c r="X25" i="86" s="1"/>
  <c r="AB25" i="86"/>
  <c r="AD25" i="86" s="1"/>
  <c r="M25" i="86"/>
  <c r="O25" i="86" s="1"/>
  <c r="S25" i="86"/>
  <c r="U25" i="86" s="1"/>
  <c r="G25" i="86"/>
  <c r="C20" i="121"/>
  <c r="E20" i="121" s="1"/>
  <c r="G20" i="121" s="1"/>
  <c r="B21" i="121"/>
  <c r="B28" i="87"/>
  <c r="C27" i="87"/>
  <c r="B30" i="127"/>
  <c r="C30" i="127" s="1"/>
  <c r="C29" i="127"/>
  <c r="B29" i="126"/>
  <c r="C28" i="126"/>
  <c r="B30" i="40"/>
  <c r="C30" i="40" s="1"/>
  <c r="C29" i="40"/>
  <c r="BT23" i="27"/>
  <c r="HE24" i="41" s="1"/>
  <c r="D27" i="48"/>
  <c r="F27" i="48"/>
  <c r="E27" i="8"/>
  <c r="E27" i="80"/>
  <c r="C25" i="73"/>
  <c r="E25" i="73" s="1"/>
  <c r="G25" i="73" s="1"/>
  <c r="B26" i="73"/>
  <c r="H25" i="60"/>
  <c r="AR25" i="60"/>
  <c r="N25" i="60"/>
  <c r="F25" i="60"/>
  <c r="C25" i="60" s="1"/>
  <c r="E25" i="60" s="1"/>
  <c r="Q26" i="60"/>
  <c r="AC26" i="60"/>
  <c r="AL26" i="60"/>
  <c r="AU26" i="60"/>
  <c r="B27" i="60"/>
  <c r="AF26" i="60"/>
  <c r="AX26" i="60"/>
  <c r="W26" i="60"/>
  <c r="AO26" i="60"/>
  <c r="T26" i="60"/>
  <c r="Z26" i="60"/>
  <c r="AI26" i="60"/>
  <c r="BA26" i="60"/>
  <c r="C26" i="87"/>
  <c r="B25" i="41"/>
  <c r="CZ25" i="41" s="1"/>
  <c r="C24" i="41"/>
  <c r="C20" i="117"/>
  <c r="E20" i="117" s="1"/>
  <c r="G20" i="117" s="1"/>
  <c r="B21" i="117"/>
  <c r="C20" i="109"/>
  <c r="E20" i="109" s="1"/>
  <c r="G20" i="109" s="1"/>
  <c r="B21" i="109"/>
  <c r="C20" i="111"/>
  <c r="E20" i="111" s="1"/>
  <c r="G20" i="111" s="1"/>
  <c r="B21" i="111"/>
  <c r="C21" i="24"/>
  <c r="E21" i="24" s="1"/>
  <c r="G21" i="24" s="1"/>
  <c r="B22" i="24"/>
  <c r="C21" i="57"/>
  <c r="E21" i="57" s="1"/>
  <c r="G21" i="57" s="1"/>
  <c r="B22" i="57"/>
  <c r="C22" i="43"/>
  <c r="E22" i="43" s="1"/>
  <c r="G22" i="43" s="1"/>
  <c r="B23" i="43"/>
  <c r="B21" i="125"/>
  <c r="C20" i="125"/>
  <c r="E20" i="125" s="1"/>
  <c r="G20" i="125" s="1"/>
  <c r="C21" i="23"/>
  <c r="B22" i="23"/>
  <c r="C21" i="17"/>
  <c r="E21" i="17" s="1"/>
  <c r="G21" i="17" s="1"/>
  <c r="B22" i="17"/>
  <c r="C21" i="65"/>
  <c r="E21" i="65" s="1"/>
  <c r="G21" i="65" s="1"/>
  <c r="B22" i="65"/>
  <c r="C21" i="85"/>
  <c r="E21" i="85" s="1"/>
  <c r="G21" i="85" s="1"/>
  <c r="B22" i="85"/>
  <c r="C22" i="11"/>
  <c r="B21" i="11"/>
  <c r="E20" i="11"/>
  <c r="G20" i="11" s="1"/>
  <c r="C20" i="94"/>
  <c r="E20" i="94" s="1"/>
  <c r="G20" i="94" s="1"/>
  <c r="B21" i="94"/>
  <c r="C20" i="95"/>
  <c r="E20" i="95" s="1"/>
  <c r="G20" i="95" s="1"/>
  <c r="B21" i="95"/>
  <c r="C20" i="38"/>
  <c r="E20" i="38" s="1"/>
  <c r="G20" i="38" s="1"/>
  <c r="B21" i="38"/>
  <c r="C20" i="93"/>
  <c r="E20" i="93" s="1"/>
  <c r="G20" i="93" s="1"/>
  <c r="B21" i="93"/>
  <c r="C20" i="61"/>
  <c r="E20" i="61" s="1"/>
  <c r="G20" i="61" s="1"/>
  <c r="B21" i="61"/>
  <c r="C20" i="16"/>
  <c r="E20" i="16" s="1"/>
  <c r="G20" i="16" s="1"/>
  <c r="B21" i="16"/>
  <c r="C20" i="107"/>
  <c r="E20" i="107" s="1"/>
  <c r="G20" i="107" s="1"/>
  <c r="B21" i="107"/>
  <c r="B21" i="19"/>
  <c r="C20" i="19"/>
  <c r="E20" i="19" s="1"/>
  <c r="G20" i="19" s="1"/>
  <c r="C20" i="77"/>
  <c r="E20" i="77" s="1"/>
  <c r="G20" i="77" s="1"/>
  <c r="B21" i="77"/>
  <c r="C20" i="75"/>
  <c r="E20" i="75" s="1"/>
  <c r="G20" i="75" s="1"/>
  <c r="B21" i="75"/>
  <c r="C20" i="112"/>
  <c r="E20" i="112" s="1"/>
  <c r="G20" i="112" s="1"/>
  <c r="B21" i="112"/>
  <c r="C20" i="124"/>
  <c r="E20" i="124" s="1"/>
  <c r="G20" i="124" s="1"/>
  <c r="B21" i="124"/>
  <c r="C20" i="88"/>
  <c r="E20" i="88" s="1"/>
  <c r="G20" i="88" s="1"/>
  <c r="B21" i="88"/>
  <c r="C20" i="18"/>
  <c r="E20" i="18" s="1"/>
  <c r="G20" i="18" s="1"/>
  <c r="B21" i="18"/>
  <c r="C20" i="119"/>
  <c r="E20" i="119" s="1"/>
  <c r="G20" i="119" s="1"/>
  <c r="B21" i="119"/>
  <c r="C20" i="14"/>
  <c r="E20" i="14" s="1"/>
  <c r="G20" i="14" s="1"/>
  <c r="B21" i="14"/>
  <c r="B21" i="104"/>
  <c r="C20" i="104"/>
  <c r="E20" i="104" s="1"/>
  <c r="G20" i="104" s="1"/>
  <c r="C20" i="50"/>
  <c r="E20" i="50" s="1"/>
  <c r="G20" i="50" s="1"/>
  <c r="B21" i="50"/>
  <c r="C20" i="64"/>
  <c r="E20" i="64" s="1"/>
  <c r="G20" i="64" s="1"/>
  <c r="B21" i="64"/>
  <c r="C20" i="22"/>
  <c r="E20" i="22" s="1"/>
  <c r="G20" i="22" s="1"/>
  <c r="B21" i="22"/>
  <c r="C20" i="46"/>
  <c r="E20" i="46" s="1"/>
  <c r="G20" i="46" s="1"/>
  <c r="B21" i="46"/>
  <c r="C20" i="78"/>
  <c r="E20" i="78" s="1"/>
  <c r="G20" i="78" s="1"/>
  <c r="B21" i="78"/>
  <c r="C20" i="80"/>
  <c r="G20" i="80" s="1"/>
  <c r="B21" i="80"/>
  <c r="C20" i="44"/>
  <c r="E20" i="44" s="1"/>
  <c r="G20" i="44" s="1"/>
  <c r="B21" i="44"/>
  <c r="C21" i="53"/>
  <c r="E21" i="53" s="1"/>
  <c r="G21" i="53" s="1"/>
  <c r="B22" i="53"/>
  <c r="C20" i="8"/>
  <c r="G20" i="8" s="1"/>
  <c r="B21" i="8"/>
  <c r="C20" i="66"/>
  <c r="E20" i="66" s="1"/>
  <c r="G20" i="66" s="1"/>
  <c r="B21" i="66"/>
  <c r="C20" i="67"/>
  <c r="E20" i="67" s="1"/>
  <c r="G20" i="67" s="1"/>
  <c r="B21" i="67"/>
  <c r="C21" i="49"/>
  <c r="E21" i="49" s="1"/>
  <c r="G21" i="49" s="1"/>
  <c r="B22" i="49"/>
  <c r="C20" i="21"/>
  <c r="E20" i="21" s="1"/>
  <c r="G20" i="21" s="1"/>
  <c r="B21" i="21"/>
  <c r="C19" i="91"/>
  <c r="E19" i="91" s="1"/>
  <c r="G19" i="91" s="1"/>
  <c r="B20" i="91"/>
  <c r="E13" i="92"/>
  <c r="B13" i="92"/>
  <c r="C21" i="48"/>
  <c r="E21" i="48" s="1"/>
  <c r="G21" i="48" s="1"/>
  <c r="B22" i="48"/>
  <c r="AC23" i="27"/>
  <c r="BU24" i="41" s="1"/>
  <c r="AD23" i="27"/>
  <c r="BY24" i="41" s="1"/>
  <c r="AJ23" i="27"/>
  <c r="AK23" i="27"/>
  <c r="AL23" i="27"/>
  <c r="AN23" i="27"/>
  <c r="BN23" i="27"/>
  <c r="GK24" i="41" s="1"/>
  <c r="BU23" i="27"/>
  <c r="HI24" i="41" s="1"/>
  <c r="A24" i="27"/>
  <c r="B30" i="86"/>
  <c r="B31" i="86" s="1"/>
  <c r="C29" i="86"/>
  <c r="C24" i="60"/>
  <c r="E24" i="60" s="1"/>
  <c r="E20" i="23"/>
  <c r="G20" i="23" s="1"/>
  <c r="B23" i="122" l="1"/>
  <c r="C22" i="122"/>
  <c r="E22" i="122" s="1"/>
  <c r="G22" i="122" s="1"/>
  <c r="B26" i="41"/>
  <c r="CZ26" i="41" s="1"/>
  <c r="C23" i="71"/>
  <c r="E23" i="71" s="1"/>
  <c r="G23" i="71" s="1"/>
  <c r="B24" i="71"/>
  <c r="D24" i="86"/>
  <c r="F24" i="86" s="1"/>
  <c r="I24" i="86"/>
  <c r="I22" i="86"/>
  <c r="D22" i="86"/>
  <c r="F22" i="86" s="1"/>
  <c r="D23" i="86"/>
  <c r="F23" i="86" s="1"/>
  <c r="I23" i="86"/>
  <c r="I13" i="86"/>
  <c r="D13" i="86"/>
  <c r="F13" i="86" s="1"/>
  <c r="I16" i="86"/>
  <c r="D16" i="86"/>
  <c r="F16" i="86" s="1"/>
  <c r="I14" i="86"/>
  <c r="D14" i="86"/>
  <c r="F14" i="86" s="1"/>
  <c r="I25" i="86"/>
  <c r="D25" i="86"/>
  <c r="F25" i="86" s="1"/>
  <c r="D15" i="86"/>
  <c r="F15" i="86" s="1"/>
  <c r="I15" i="86"/>
  <c r="C21" i="121"/>
  <c r="E21" i="121" s="1"/>
  <c r="G21" i="121" s="1"/>
  <c r="B22" i="121"/>
  <c r="B32" i="86"/>
  <c r="C31" i="86"/>
  <c r="B29" i="87"/>
  <c r="C28" i="87"/>
  <c r="C29" i="126"/>
  <c r="B30" i="126"/>
  <c r="BT24" i="27"/>
  <c r="HE25" i="41" s="1"/>
  <c r="D28" i="48"/>
  <c r="F28" i="48"/>
  <c r="E28" i="8"/>
  <c r="E28" i="80"/>
  <c r="C26" i="73"/>
  <c r="E26" i="73" s="1"/>
  <c r="G26" i="73" s="1"/>
  <c r="B27" i="73"/>
  <c r="H26" i="60"/>
  <c r="AR26" i="60"/>
  <c r="Q27" i="60"/>
  <c r="AC27" i="60"/>
  <c r="AL27" i="60"/>
  <c r="Z27" i="60"/>
  <c r="AI27" i="60"/>
  <c r="W27" i="60"/>
  <c r="AF27" i="60"/>
  <c r="AO27" i="60"/>
  <c r="T27" i="60"/>
  <c r="AU27" i="60"/>
  <c r="AX27" i="60"/>
  <c r="BA27" i="60"/>
  <c r="B28" i="60"/>
  <c r="N26" i="60"/>
  <c r="F26" i="60"/>
  <c r="C25" i="41"/>
  <c r="C21" i="117"/>
  <c r="E21" i="117" s="1"/>
  <c r="G21" i="117" s="1"/>
  <c r="B22" i="117"/>
  <c r="C21" i="109"/>
  <c r="E21" i="109" s="1"/>
  <c r="G21" i="109" s="1"/>
  <c r="B22" i="109"/>
  <c r="C21" i="111"/>
  <c r="E21" i="111" s="1"/>
  <c r="G21" i="111" s="1"/>
  <c r="B22" i="111"/>
  <c r="C22" i="24"/>
  <c r="E22" i="24" s="1"/>
  <c r="G22" i="24" s="1"/>
  <c r="B23" i="24"/>
  <c r="C22" i="57"/>
  <c r="E22" i="57" s="1"/>
  <c r="G22" i="57" s="1"/>
  <c r="B23" i="57"/>
  <c r="C23" i="43"/>
  <c r="E23" i="43" s="1"/>
  <c r="G23" i="43" s="1"/>
  <c r="B24" i="43"/>
  <c r="B22" i="125"/>
  <c r="C21" i="125"/>
  <c r="E21" i="125" s="1"/>
  <c r="G21" i="125" s="1"/>
  <c r="E21" i="23"/>
  <c r="G21" i="23" s="1"/>
  <c r="C22" i="23"/>
  <c r="B23" i="23"/>
  <c r="C22" i="17"/>
  <c r="E22" i="17" s="1"/>
  <c r="G22" i="17" s="1"/>
  <c r="B23" i="17"/>
  <c r="C22" i="65"/>
  <c r="E22" i="65" s="1"/>
  <c r="G22" i="65" s="1"/>
  <c r="B23" i="65"/>
  <c r="C22" i="85"/>
  <c r="E22" i="85" s="1"/>
  <c r="G22" i="85" s="1"/>
  <c r="B23" i="85"/>
  <c r="C23" i="11"/>
  <c r="B22" i="11"/>
  <c r="E21" i="11"/>
  <c r="G21" i="11" s="1"/>
  <c r="C21" i="94"/>
  <c r="E21" i="94" s="1"/>
  <c r="G21" i="94" s="1"/>
  <c r="B22" i="94"/>
  <c r="C21" i="95"/>
  <c r="E21" i="95" s="1"/>
  <c r="G21" i="95" s="1"/>
  <c r="B22" i="95"/>
  <c r="C21" i="38"/>
  <c r="E21" i="38" s="1"/>
  <c r="G21" i="38" s="1"/>
  <c r="B22" i="38"/>
  <c r="C21" i="93"/>
  <c r="E21" i="93" s="1"/>
  <c r="G21" i="93" s="1"/>
  <c r="B22" i="93"/>
  <c r="C21" i="61"/>
  <c r="E21" i="61" s="1"/>
  <c r="G21" i="61" s="1"/>
  <c r="B22" i="61"/>
  <c r="C21" i="16"/>
  <c r="E21" i="16" s="1"/>
  <c r="G21" i="16" s="1"/>
  <c r="B22" i="16"/>
  <c r="C21" i="107"/>
  <c r="E21" i="107" s="1"/>
  <c r="G21" i="107" s="1"/>
  <c r="B22" i="107"/>
  <c r="C21" i="19"/>
  <c r="E21" i="19" s="1"/>
  <c r="G21" i="19" s="1"/>
  <c r="B22" i="19"/>
  <c r="C21" i="77"/>
  <c r="E21" i="77" s="1"/>
  <c r="G21" i="77" s="1"/>
  <c r="B22" i="77"/>
  <c r="C21" i="75"/>
  <c r="E21" i="75" s="1"/>
  <c r="G21" i="75" s="1"/>
  <c r="B22" i="75"/>
  <c r="C21" i="112"/>
  <c r="E21" i="112" s="1"/>
  <c r="G21" i="112" s="1"/>
  <c r="B22" i="112"/>
  <c r="C21" i="124"/>
  <c r="E21" i="124" s="1"/>
  <c r="G21" i="124" s="1"/>
  <c r="B22" i="124"/>
  <c r="C21" i="88"/>
  <c r="E21" i="88" s="1"/>
  <c r="G21" i="88" s="1"/>
  <c r="B22" i="88"/>
  <c r="C21" i="18"/>
  <c r="E21" i="18" s="1"/>
  <c r="G21" i="18" s="1"/>
  <c r="B22" i="18"/>
  <c r="C21" i="119"/>
  <c r="E21" i="119" s="1"/>
  <c r="G21" i="119" s="1"/>
  <c r="B22" i="119"/>
  <c r="C21" i="14"/>
  <c r="E21" i="14" s="1"/>
  <c r="G21" i="14" s="1"/>
  <c r="B22" i="14"/>
  <c r="B22" i="104"/>
  <c r="C21" i="104"/>
  <c r="E21" i="104" s="1"/>
  <c r="G21" i="104" s="1"/>
  <c r="C21" i="50"/>
  <c r="E21" i="50" s="1"/>
  <c r="G21" i="50" s="1"/>
  <c r="B22" i="50"/>
  <c r="C21" i="64"/>
  <c r="E21" i="64" s="1"/>
  <c r="G21" i="64" s="1"/>
  <c r="B22" i="64"/>
  <c r="C21" i="22"/>
  <c r="E21" i="22" s="1"/>
  <c r="G21" i="22" s="1"/>
  <c r="B22" i="22"/>
  <c r="C21" i="46"/>
  <c r="E21" i="46" s="1"/>
  <c r="G21" i="46" s="1"/>
  <c r="B22" i="46"/>
  <c r="C21" i="78"/>
  <c r="E21" i="78" s="1"/>
  <c r="G21" i="78" s="1"/>
  <c r="B22" i="78"/>
  <c r="C21" i="80"/>
  <c r="G21" i="80" s="1"/>
  <c r="B22" i="80"/>
  <c r="C21" i="44"/>
  <c r="E21" i="44" s="1"/>
  <c r="G21" i="44" s="1"/>
  <c r="B22" i="44"/>
  <c r="C22" i="53"/>
  <c r="E22" i="53" s="1"/>
  <c r="G22" i="53" s="1"/>
  <c r="B23" i="53"/>
  <c r="C21" i="8"/>
  <c r="G21" i="8" s="1"/>
  <c r="B22" i="8"/>
  <c r="C21" i="66"/>
  <c r="E21" i="66" s="1"/>
  <c r="G21" i="66" s="1"/>
  <c r="B22" i="66"/>
  <c r="C21" i="67"/>
  <c r="E21" i="67" s="1"/>
  <c r="G21" i="67" s="1"/>
  <c r="B22" i="67"/>
  <c r="C22" i="49"/>
  <c r="E22" i="49" s="1"/>
  <c r="G22" i="49" s="1"/>
  <c r="B23" i="49"/>
  <c r="C21" i="21"/>
  <c r="E21" i="21" s="1"/>
  <c r="G21" i="21" s="1"/>
  <c r="B22" i="21"/>
  <c r="C20" i="91"/>
  <c r="E20" i="91" s="1"/>
  <c r="G20" i="91" s="1"/>
  <c r="B21" i="91"/>
  <c r="G13" i="92"/>
  <c r="C14" i="92"/>
  <c r="C22" i="48"/>
  <c r="E22" i="48" s="1"/>
  <c r="G22" i="48" s="1"/>
  <c r="B23" i="48"/>
  <c r="AD24" i="27"/>
  <c r="BY25" i="41" s="1"/>
  <c r="AC24" i="27"/>
  <c r="BU25" i="41" s="1"/>
  <c r="AJ24" i="27"/>
  <c r="AK24" i="27"/>
  <c r="AL24" i="27"/>
  <c r="AN24" i="27"/>
  <c r="BN24" i="27"/>
  <c r="GK25" i="41" s="1"/>
  <c r="BU24" i="27"/>
  <c r="HI25" i="41" s="1"/>
  <c r="A25" i="27"/>
  <c r="C30" i="86"/>
  <c r="B27" i="41" l="1"/>
  <c r="CZ27" i="41" s="1"/>
  <c r="C23" i="122"/>
  <c r="E23" i="122" s="1"/>
  <c r="G23" i="122" s="1"/>
  <c r="B24" i="122"/>
  <c r="C26" i="41"/>
  <c r="C24" i="71"/>
  <c r="E24" i="71" s="1"/>
  <c r="G24" i="71" s="1"/>
  <c r="B25" i="71"/>
  <c r="C26" i="60"/>
  <c r="E26" i="60" s="1"/>
  <c r="B23" i="121"/>
  <c r="C22" i="121"/>
  <c r="E22" i="121" s="1"/>
  <c r="G22" i="121" s="1"/>
  <c r="B33" i="86"/>
  <c r="C32" i="86"/>
  <c r="B30" i="87"/>
  <c r="C30" i="87" s="1"/>
  <c r="C29" i="87"/>
  <c r="C30" i="126"/>
  <c r="B33" i="126"/>
  <c r="BT25" i="27"/>
  <c r="HE26" i="41" s="1"/>
  <c r="D29" i="48"/>
  <c r="F29" i="48"/>
  <c r="E29" i="8"/>
  <c r="E29" i="80"/>
  <c r="C27" i="73"/>
  <c r="E27" i="73" s="1"/>
  <c r="G27" i="73" s="1"/>
  <c r="B28" i="73"/>
  <c r="N27" i="60"/>
  <c r="F27" i="60"/>
  <c r="AR27" i="60"/>
  <c r="H27" i="60"/>
  <c r="T28" i="60"/>
  <c r="Z28" i="60"/>
  <c r="AF28" i="60"/>
  <c r="AL28" i="60"/>
  <c r="AX28" i="60"/>
  <c r="W28" i="60"/>
  <c r="AO28" i="60"/>
  <c r="AU28" i="60"/>
  <c r="BA28" i="60"/>
  <c r="Q28" i="60"/>
  <c r="AC28" i="60"/>
  <c r="B29" i="60"/>
  <c r="AI28" i="60"/>
  <c r="B33" i="127"/>
  <c r="A33" i="127" s="1"/>
  <c r="C22" i="117"/>
  <c r="E22" i="117" s="1"/>
  <c r="G22" i="117" s="1"/>
  <c r="B23" i="117"/>
  <c r="C22" i="109"/>
  <c r="E22" i="109" s="1"/>
  <c r="G22" i="109" s="1"/>
  <c r="B23" i="109"/>
  <c r="C22" i="111"/>
  <c r="E22" i="111" s="1"/>
  <c r="G22" i="111" s="1"/>
  <c r="B23" i="111"/>
  <c r="C23" i="24"/>
  <c r="E23" i="24" s="1"/>
  <c r="G23" i="24" s="1"/>
  <c r="B24" i="24"/>
  <c r="C23" i="57"/>
  <c r="E23" i="57" s="1"/>
  <c r="G23" i="57" s="1"/>
  <c r="B24" i="57"/>
  <c r="C24" i="43"/>
  <c r="E24" i="43" s="1"/>
  <c r="G24" i="43" s="1"/>
  <c r="B25" i="43"/>
  <c r="B23" i="125"/>
  <c r="C22" i="125"/>
  <c r="E22" i="125" s="1"/>
  <c r="G22" i="125" s="1"/>
  <c r="B24" i="23"/>
  <c r="C23" i="23"/>
  <c r="C23" i="17"/>
  <c r="E23" i="17" s="1"/>
  <c r="G23" i="17" s="1"/>
  <c r="B24" i="17"/>
  <c r="C23" i="65"/>
  <c r="E23" i="65" s="1"/>
  <c r="G23" i="65" s="1"/>
  <c r="B24" i="65"/>
  <c r="C23" i="85"/>
  <c r="E23" i="85" s="1"/>
  <c r="G23" i="85" s="1"/>
  <c r="B24" i="85"/>
  <c r="C24" i="11"/>
  <c r="B23" i="11"/>
  <c r="E22" i="11"/>
  <c r="G22" i="11" s="1"/>
  <c r="C22" i="94"/>
  <c r="E22" i="94" s="1"/>
  <c r="G22" i="94" s="1"/>
  <c r="B23" i="94"/>
  <c r="C22" i="95"/>
  <c r="E22" i="95" s="1"/>
  <c r="G22" i="95" s="1"/>
  <c r="B23" i="95"/>
  <c r="C22" i="38"/>
  <c r="E22" i="38" s="1"/>
  <c r="G22" i="38" s="1"/>
  <c r="B23" i="38"/>
  <c r="C22" i="93"/>
  <c r="E22" i="93" s="1"/>
  <c r="G22" i="93" s="1"/>
  <c r="B23" i="93"/>
  <c r="C22" i="61"/>
  <c r="E22" i="61" s="1"/>
  <c r="G22" i="61" s="1"/>
  <c r="B23" i="61"/>
  <c r="C22" i="16"/>
  <c r="E22" i="16" s="1"/>
  <c r="G22" i="16" s="1"/>
  <c r="B23" i="16"/>
  <c r="C22" i="107"/>
  <c r="E22" i="107" s="1"/>
  <c r="G22" i="107" s="1"/>
  <c r="B23" i="107"/>
  <c r="C22" i="19"/>
  <c r="E22" i="19" s="1"/>
  <c r="G22" i="19" s="1"/>
  <c r="B23" i="19"/>
  <c r="C22" i="77"/>
  <c r="E22" i="77" s="1"/>
  <c r="G22" i="77" s="1"/>
  <c r="B23" i="77"/>
  <c r="C22" i="75"/>
  <c r="E22" i="75" s="1"/>
  <c r="G22" i="75" s="1"/>
  <c r="B23" i="75"/>
  <c r="C22" i="112"/>
  <c r="E22" i="112" s="1"/>
  <c r="G22" i="112" s="1"/>
  <c r="B23" i="112"/>
  <c r="C22" i="124"/>
  <c r="E22" i="124" s="1"/>
  <c r="G22" i="124" s="1"/>
  <c r="B23" i="124"/>
  <c r="C22" i="88"/>
  <c r="E22" i="88" s="1"/>
  <c r="G22" i="88" s="1"/>
  <c r="B23" i="88"/>
  <c r="C22" i="18"/>
  <c r="E22" i="18" s="1"/>
  <c r="G22" i="18" s="1"/>
  <c r="B23" i="18"/>
  <c r="C22" i="119"/>
  <c r="E22" i="119" s="1"/>
  <c r="G22" i="119" s="1"/>
  <c r="B23" i="119"/>
  <c r="C22" i="14"/>
  <c r="E22" i="14" s="1"/>
  <c r="G22" i="14" s="1"/>
  <c r="B23" i="14"/>
  <c r="C22" i="104"/>
  <c r="E22" i="104" s="1"/>
  <c r="G22" i="104" s="1"/>
  <c r="B23" i="104"/>
  <c r="C22" i="50"/>
  <c r="E22" i="50" s="1"/>
  <c r="G22" i="50" s="1"/>
  <c r="B23" i="50"/>
  <c r="C22" i="64"/>
  <c r="E22" i="64" s="1"/>
  <c r="G22" i="64" s="1"/>
  <c r="B23" i="64"/>
  <c r="C22" i="22"/>
  <c r="E22" i="22" s="1"/>
  <c r="G22" i="22" s="1"/>
  <c r="B23" i="22"/>
  <c r="C22" i="46"/>
  <c r="E22" i="46" s="1"/>
  <c r="G22" i="46" s="1"/>
  <c r="B23" i="46"/>
  <c r="C22" i="78"/>
  <c r="E22" i="78" s="1"/>
  <c r="G22" i="78" s="1"/>
  <c r="B23" i="78"/>
  <c r="C22" i="80"/>
  <c r="G22" i="80" s="1"/>
  <c r="B23" i="80"/>
  <c r="C22" i="44"/>
  <c r="E22" i="44" s="1"/>
  <c r="G22" i="44" s="1"/>
  <c r="B23" i="44"/>
  <c r="C23" i="53"/>
  <c r="E23" i="53" s="1"/>
  <c r="G23" i="53" s="1"/>
  <c r="B24" i="53"/>
  <c r="C22" i="8"/>
  <c r="G22" i="8" s="1"/>
  <c r="B23" i="8"/>
  <c r="C22" i="66"/>
  <c r="E22" i="66" s="1"/>
  <c r="G22" i="66" s="1"/>
  <c r="B23" i="66"/>
  <c r="C22" i="67"/>
  <c r="E22" i="67" s="1"/>
  <c r="G22" i="67" s="1"/>
  <c r="B23" i="67"/>
  <c r="C23" i="49"/>
  <c r="E23" i="49" s="1"/>
  <c r="G23" i="49" s="1"/>
  <c r="B24" i="49"/>
  <c r="C22" i="21"/>
  <c r="E22" i="21" s="1"/>
  <c r="G22" i="21" s="1"/>
  <c r="B23" i="21"/>
  <c r="C21" i="91"/>
  <c r="E21" i="91" s="1"/>
  <c r="G21" i="91" s="1"/>
  <c r="B22" i="91"/>
  <c r="E14" i="92"/>
  <c r="B14" i="92"/>
  <c r="C23" i="48"/>
  <c r="E23" i="48" s="1"/>
  <c r="G23" i="48" s="1"/>
  <c r="B24" i="48"/>
  <c r="AC25" i="27"/>
  <c r="BU26" i="41" s="1"/>
  <c r="AD25" i="27"/>
  <c r="BY26" i="41" s="1"/>
  <c r="AJ25" i="27"/>
  <c r="AK25" i="27"/>
  <c r="AL25" i="27"/>
  <c r="AN25" i="27"/>
  <c r="BN25" i="27"/>
  <c r="GK26" i="41" s="1"/>
  <c r="BU25" i="27"/>
  <c r="HI26" i="41" s="1"/>
  <c r="A26" i="27"/>
  <c r="B33" i="40"/>
  <c r="E22" i="23"/>
  <c r="G22" i="23" s="1"/>
  <c r="B28" i="41" l="1"/>
  <c r="CZ28" i="41" s="1"/>
  <c r="C27" i="41"/>
  <c r="C24" i="122"/>
  <c r="E24" i="122" s="1"/>
  <c r="G24" i="122" s="1"/>
  <c r="B25" i="122"/>
  <c r="C33" i="126"/>
  <c r="A33" i="126"/>
  <c r="B26" i="71"/>
  <c r="C25" i="71"/>
  <c r="E25" i="71" s="1"/>
  <c r="G25" i="71" s="1"/>
  <c r="B24" i="121"/>
  <c r="C23" i="121"/>
  <c r="E23" i="121" s="1"/>
  <c r="G23" i="121" s="1"/>
  <c r="B29" i="41"/>
  <c r="CZ29" i="41" s="1"/>
  <c r="CZ30" i="41" s="1"/>
  <c r="C28" i="41"/>
  <c r="C33" i="86"/>
  <c r="B34" i="86"/>
  <c r="BT26" i="27"/>
  <c r="HE27" i="41" s="1"/>
  <c r="D30" i="48"/>
  <c r="F30" i="48"/>
  <c r="E30" i="8"/>
  <c r="E30" i="80"/>
  <c r="C28" i="73"/>
  <c r="E28" i="73" s="1"/>
  <c r="G28" i="73" s="1"/>
  <c r="B29" i="73"/>
  <c r="F28" i="60"/>
  <c r="N28" i="60"/>
  <c r="H28" i="60"/>
  <c r="AR28" i="60"/>
  <c r="B30" i="60"/>
  <c r="Q29" i="60"/>
  <c r="T29" i="60"/>
  <c r="W29" i="60"/>
  <c r="AL29" i="60"/>
  <c r="AU29" i="60"/>
  <c r="AX29" i="60"/>
  <c r="Z29" i="60"/>
  <c r="AC29" i="60"/>
  <c r="AF29" i="60"/>
  <c r="AI29" i="60"/>
  <c r="AO29" i="60"/>
  <c r="BA29" i="60"/>
  <c r="C33" i="127"/>
  <c r="B34" i="127"/>
  <c r="C23" i="117"/>
  <c r="E23" i="117" s="1"/>
  <c r="G23" i="117" s="1"/>
  <c r="B24" i="117"/>
  <c r="C23" i="109"/>
  <c r="E23" i="109" s="1"/>
  <c r="G23" i="109" s="1"/>
  <c r="B24" i="109"/>
  <c r="C23" i="111"/>
  <c r="E23" i="111" s="1"/>
  <c r="G23" i="111" s="1"/>
  <c r="B24" i="111"/>
  <c r="C24" i="24"/>
  <c r="E24" i="24" s="1"/>
  <c r="G24" i="24" s="1"/>
  <c r="B25" i="24"/>
  <c r="C24" i="57"/>
  <c r="E24" i="57" s="1"/>
  <c r="G24" i="57" s="1"/>
  <c r="B25" i="57"/>
  <c r="C25" i="43"/>
  <c r="E25" i="43" s="1"/>
  <c r="G25" i="43" s="1"/>
  <c r="B26" i="43"/>
  <c r="C23" i="125"/>
  <c r="E23" i="125" s="1"/>
  <c r="G23" i="125" s="1"/>
  <c r="B24" i="125"/>
  <c r="C24" i="23"/>
  <c r="B25" i="23"/>
  <c r="E23" i="23"/>
  <c r="G23" i="23" s="1"/>
  <c r="C24" i="17"/>
  <c r="E24" i="17" s="1"/>
  <c r="G24" i="17" s="1"/>
  <c r="B25" i="17"/>
  <c r="C24" i="65"/>
  <c r="E24" i="65" s="1"/>
  <c r="G24" i="65" s="1"/>
  <c r="B25" i="65"/>
  <c r="C24" i="85"/>
  <c r="E24" i="85" s="1"/>
  <c r="G24" i="85" s="1"/>
  <c r="B25" i="85"/>
  <c r="C25" i="11"/>
  <c r="B24" i="11"/>
  <c r="E23" i="11"/>
  <c r="G23" i="11" s="1"/>
  <c r="C23" i="94"/>
  <c r="E23" i="94" s="1"/>
  <c r="G23" i="94" s="1"/>
  <c r="B24" i="94"/>
  <c r="C23" i="95"/>
  <c r="E23" i="95" s="1"/>
  <c r="G23" i="95" s="1"/>
  <c r="B24" i="95"/>
  <c r="C23" i="38"/>
  <c r="E23" i="38" s="1"/>
  <c r="G23" i="38" s="1"/>
  <c r="B24" i="38"/>
  <c r="C23" i="93"/>
  <c r="E23" i="93" s="1"/>
  <c r="G23" i="93" s="1"/>
  <c r="B24" i="93"/>
  <c r="C23" i="61"/>
  <c r="E23" i="61" s="1"/>
  <c r="G23" i="61" s="1"/>
  <c r="B24" i="61"/>
  <c r="C23" i="16"/>
  <c r="E23" i="16" s="1"/>
  <c r="G23" i="16" s="1"/>
  <c r="B24" i="16"/>
  <c r="C23" i="107"/>
  <c r="E23" i="107" s="1"/>
  <c r="G23" i="107" s="1"/>
  <c r="B24" i="107"/>
  <c r="C23" i="19"/>
  <c r="E23" i="19" s="1"/>
  <c r="G23" i="19" s="1"/>
  <c r="B24" i="19"/>
  <c r="C23" i="77"/>
  <c r="E23" i="77" s="1"/>
  <c r="G23" i="77" s="1"/>
  <c r="B24" i="77"/>
  <c r="C23" i="75"/>
  <c r="E23" i="75" s="1"/>
  <c r="G23" i="75" s="1"/>
  <c r="B24" i="75"/>
  <c r="C23" i="112"/>
  <c r="E23" i="112" s="1"/>
  <c r="G23" i="112" s="1"/>
  <c r="B24" i="112"/>
  <c r="C23" i="124"/>
  <c r="E23" i="124" s="1"/>
  <c r="G23" i="124" s="1"/>
  <c r="B24" i="124"/>
  <c r="C23" i="88"/>
  <c r="E23" i="88" s="1"/>
  <c r="G23" i="88" s="1"/>
  <c r="B24" i="88"/>
  <c r="C23" i="18"/>
  <c r="E23" i="18" s="1"/>
  <c r="G23" i="18" s="1"/>
  <c r="B24" i="18"/>
  <c r="C23" i="119"/>
  <c r="E23" i="119" s="1"/>
  <c r="G23" i="119" s="1"/>
  <c r="B24" i="119"/>
  <c r="C23" i="14"/>
  <c r="E23" i="14" s="1"/>
  <c r="G23" i="14" s="1"/>
  <c r="B24" i="14"/>
  <c r="C23" i="104"/>
  <c r="E23" i="104" s="1"/>
  <c r="G23" i="104" s="1"/>
  <c r="B24" i="104"/>
  <c r="C23" i="50"/>
  <c r="E23" i="50" s="1"/>
  <c r="G23" i="50" s="1"/>
  <c r="B24" i="50"/>
  <c r="C23" i="64"/>
  <c r="E23" i="64" s="1"/>
  <c r="G23" i="64" s="1"/>
  <c r="B24" i="64"/>
  <c r="C23" i="22"/>
  <c r="E23" i="22" s="1"/>
  <c r="G23" i="22" s="1"/>
  <c r="B24" i="22"/>
  <c r="C23" i="46"/>
  <c r="E23" i="46" s="1"/>
  <c r="G23" i="46" s="1"/>
  <c r="B24" i="46"/>
  <c r="C23" i="78"/>
  <c r="E23" i="78" s="1"/>
  <c r="G23" i="78" s="1"/>
  <c r="B24" i="78"/>
  <c r="C23" i="80"/>
  <c r="G23" i="80" s="1"/>
  <c r="B24" i="80"/>
  <c r="C23" i="44"/>
  <c r="E23" i="44" s="1"/>
  <c r="G23" i="44" s="1"/>
  <c r="B24" i="44"/>
  <c r="C24" i="53"/>
  <c r="E24" i="53" s="1"/>
  <c r="G24" i="53" s="1"/>
  <c r="B25" i="53"/>
  <c r="C23" i="8"/>
  <c r="G23" i="8" s="1"/>
  <c r="B24" i="8"/>
  <c r="C23" i="66"/>
  <c r="E23" i="66" s="1"/>
  <c r="G23" i="66" s="1"/>
  <c r="B24" i="66"/>
  <c r="C23" i="67"/>
  <c r="E23" i="67" s="1"/>
  <c r="G23" i="67" s="1"/>
  <c r="B24" i="67"/>
  <c r="C24" i="49"/>
  <c r="E24" i="49" s="1"/>
  <c r="G24" i="49" s="1"/>
  <c r="B25" i="49"/>
  <c r="C23" i="21"/>
  <c r="E23" i="21" s="1"/>
  <c r="G23" i="21" s="1"/>
  <c r="B24" i="21"/>
  <c r="C22" i="91"/>
  <c r="E22" i="91" s="1"/>
  <c r="G22" i="91" s="1"/>
  <c r="B23" i="91"/>
  <c r="G14" i="92"/>
  <c r="C15" i="92"/>
  <c r="C24" i="48"/>
  <c r="E24" i="48" s="1"/>
  <c r="G24" i="48" s="1"/>
  <c r="B25" i="48"/>
  <c r="AD26" i="27"/>
  <c r="BY27" i="41" s="1"/>
  <c r="AC26" i="27"/>
  <c r="BU27" i="41" s="1"/>
  <c r="AJ26" i="27"/>
  <c r="AK26" i="27"/>
  <c r="AL26" i="27"/>
  <c r="AN26" i="27"/>
  <c r="BN26" i="27"/>
  <c r="GK27" i="41" s="1"/>
  <c r="BU26" i="27"/>
  <c r="HI27" i="41" s="1"/>
  <c r="A27" i="27"/>
  <c r="B34" i="40"/>
  <c r="C33" i="40"/>
  <c r="C27" i="60"/>
  <c r="E27" i="60" s="1"/>
  <c r="B26" i="122" l="1"/>
  <c r="C25" i="122"/>
  <c r="E25" i="122" s="1"/>
  <c r="G25" i="122" s="1"/>
  <c r="C26" i="71"/>
  <c r="E26" i="71" s="1"/>
  <c r="G26" i="71" s="1"/>
  <c r="B27" i="71"/>
  <c r="C24" i="121"/>
  <c r="E24" i="121" s="1"/>
  <c r="G24" i="121" s="1"/>
  <c r="B25" i="121"/>
  <c r="C29" i="41"/>
  <c r="C34" i="86"/>
  <c r="BT27" i="27"/>
  <c r="HE28" i="41" s="1"/>
  <c r="D31" i="48"/>
  <c r="F31" i="48"/>
  <c r="E31" i="8"/>
  <c r="E31" i="80"/>
  <c r="C29" i="73"/>
  <c r="E29" i="73" s="1"/>
  <c r="G29" i="73" s="1"/>
  <c r="B30" i="73"/>
  <c r="F29" i="60"/>
  <c r="N29" i="60"/>
  <c r="Q30" i="60"/>
  <c r="T30" i="60"/>
  <c r="W30" i="60"/>
  <c r="Z30" i="60"/>
  <c r="AC30" i="60"/>
  <c r="AF30" i="60"/>
  <c r="AI30" i="60"/>
  <c r="AL30" i="60"/>
  <c r="AO30" i="60"/>
  <c r="AU30" i="60"/>
  <c r="AX30" i="60"/>
  <c r="BA30" i="60"/>
  <c r="B31" i="60"/>
  <c r="AR29" i="60"/>
  <c r="H29" i="60"/>
  <c r="B35" i="127"/>
  <c r="B36" i="127" s="1"/>
  <c r="C34" i="127"/>
  <c r="B33" i="87"/>
  <c r="A33" i="87" s="1"/>
  <c r="C24" i="117"/>
  <c r="E24" i="117" s="1"/>
  <c r="G24" i="117" s="1"/>
  <c r="B25" i="117"/>
  <c r="C24" i="109"/>
  <c r="E24" i="109" s="1"/>
  <c r="G24" i="109" s="1"/>
  <c r="B25" i="109"/>
  <c r="C24" i="111"/>
  <c r="E24" i="111" s="1"/>
  <c r="G24" i="111" s="1"/>
  <c r="B25" i="111"/>
  <c r="C25" i="24"/>
  <c r="E25" i="24" s="1"/>
  <c r="G25" i="24" s="1"/>
  <c r="B26" i="24"/>
  <c r="C25" i="57"/>
  <c r="E25" i="57" s="1"/>
  <c r="G25" i="57" s="1"/>
  <c r="B26" i="57"/>
  <c r="C26" i="43"/>
  <c r="E26" i="43" s="1"/>
  <c r="G26" i="43" s="1"/>
  <c r="B27" i="43"/>
  <c r="C24" i="125"/>
  <c r="E24" i="125" s="1"/>
  <c r="G24" i="125" s="1"/>
  <c r="B25" i="125"/>
  <c r="E24" i="23"/>
  <c r="G24" i="23" s="1"/>
  <c r="C25" i="23"/>
  <c r="B26" i="23"/>
  <c r="C25" i="17"/>
  <c r="E25" i="17" s="1"/>
  <c r="G25" i="17" s="1"/>
  <c r="B26" i="17"/>
  <c r="C25" i="65"/>
  <c r="E25" i="65" s="1"/>
  <c r="G25" i="65" s="1"/>
  <c r="B26" i="65"/>
  <c r="C25" i="85"/>
  <c r="E25" i="85" s="1"/>
  <c r="G25" i="85" s="1"/>
  <c r="B26" i="85"/>
  <c r="C26" i="11"/>
  <c r="B25" i="11"/>
  <c r="E24" i="11"/>
  <c r="G24" i="11" s="1"/>
  <c r="C24" i="94"/>
  <c r="E24" i="94" s="1"/>
  <c r="G24" i="94" s="1"/>
  <c r="B25" i="94"/>
  <c r="C24" i="95"/>
  <c r="E24" i="95" s="1"/>
  <c r="G24" i="95" s="1"/>
  <c r="B25" i="95"/>
  <c r="C24" i="38"/>
  <c r="E24" i="38" s="1"/>
  <c r="G24" i="38" s="1"/>
  <c r="B25" i="38"/>
  <c r="C24" i="93"/>
  <c r="E24" i="93" s="1"/>
  <c r="G24" i="93" s="1"/>
  <c r="B25" i="93"/>
  <c r="C24" i="61"/>
  <c r="E24" i="61" s="1"/>
  <c r="G24" i="61" s="1"/>
  <c r="B25" i="61"/>
  <c r="C24" i="16"/>
  <c r="E24" i="16" s="1"/>
  <c r="G24" i="16" s="1"/>
  <c r="B25" i="16"/>
  <c r="C24" i="107"/>
  <c r="E24" i="107" s="1"/>
  <c r="G24" i="107" s="1"/>
  <c r="B25" i="107"/>
  <c r="C24" i="19"/>
  <c r="E24" i="19" s="1"/>
  <c r="G24" i="19" s="1"/>
  <c r="B25" i="19"/>
  <c r="C24" i="77"/>
  <c r="E24" i="77" s="1"/>
  <c r="G24" i="77" s="1"/>
  <c r="B25" i="77"/>
  <c r="C24" i="75"/>
  <c r="E24" i="75" s="1"/>
  <c r="G24" i="75" s="1"/>
  <c r="B25" i="75"/>
  <c r="C24" i="112"/>
  <c r="E24" i="112" s="1"/>
  <c r="G24" i="112" s="1"/>
  <c r="B25" i="112"/>
  <c r="C24" i="124"/>
  <c r="E24" i="124" s="1"/>
  <c r="G24" i="124" s="1"/>
  <c r="B25" i="124"/>
  <c r="C24" i="88"/>
  <c r="E24" i="88" s="1"/>
  <c r="G24" i="88" s="1"/>
  <c r="B25" i="88"/>
  <c r="C24" i="18"/>
  <c r="E24" i="18" s="1"/>
  <c r="G24" i="18" s="1"/>
  <c r="B25" i="18"/>
  <c r="C24" i="119"/>
  <c r="E24" i="119" s="1"/>
  <c r="G24" i="119" s="1"/>
  <c r="B25" i="119"/>
  <c r="C24" i="14"/>
  <c r="E24" i="14" s="1"/>
  <c r="G24" i="14" s="1"/>
  <c r="B25" i="14"/>
  <c r="C24" i="104"/>
  <c r="E24" i="104" s="1"/>
  <c r="G24" i="104" s="1"/>
  <c r="B25" i="104"/>
  <c r="C24" i="50"/>
  <c r="E24" i="50" s="1"/>
  <c r="G24" i="50" s="1"/>
  <c r="B25" i="50"/>
  <c r="C24" i="64"/>
  <c r="E24" i="64" s="1"/>
  <c r="G24" i="64" s="1"/>
  <c r="B25" i="64"/>
  <c r="C24" i="22"/>
  <c r="E24" i="22" s="1"/>
  <c r="G24" i="22" s="1"/>
  <c r="B25" i="22"/>
  <c r="C24" i="46"/>
  <c r="E24" i="46" s="1"/>
  <c r="G24" i="46" s="1"/>
  <c r="B25" i="46"/>
  <c r="C24" i="78"/>
  <c r="E24" i="78" s="1"/>
  <c r="G24" i="78" s="1"/>
  <c r="B25" i="78"/>
  <c r="C24" i="80"/>
  <c r="G24" i="80" s="1"/>
  <c r="B25" i="80"/>
  <c r="C24" i="44"/>
  <c r="E24" i="44" s="1"/>
  <c r="G24" i="44" s="1"/>
  <c r="B25" i="44"/>
  <c r="C25" i="53"/>
  <c r="E25" i="53" s="1"/>
  <c r="G25" i="53" s="1"/>
  <c r="B26" i="53"/>
  <c r="C24" i="8"/>
  <c r="G24" i="8" s="1"/>
  <c r="B25" i="8"/>
  <c r="C24" i="66"/>
  <c r="E24" i="66" s="1"/>
  <c r="G24" i="66" s="1"/>
  <c r="B25" i="66"/>
  <c r="C24" i="67"/>
  <c r="E24" i="67" s="1"/>
  <c r="G24" i="67" s="1"/>
  <c r="B25" i="67"/>
  <c r="C25" i="49"/>
  <c r="E25" i="49" s="1"/>
  <c r="G25" i="49" s="1"/>
  <c r="B26" i="49"/>
  <c r="C24" i="21"/>
  <c r="E24" i="21" s="1"/>
  <c r="G24" i="21" s="1"/>
  <c r="B25" i="21"/>
  <c r="C23" i="91"/>
  <c r="E23" i="91" s="1"/>
  <c r="G23" i="91" s="1"/>
  <c r="B24" i="91"/>
  <c r="E15" i="92"/>
  <c r="B15" i="92"/>
  <c r="C25" i="48"/>
  <c r="E25" i="48" s="1"/>
  <c r="G25" i="48" s="1"/>
  <c r="B26" i="48"/>
  <c r="AD27" i="27"/>
  <c r="BY28" i="41" s="1"/>
  <c r="AC27" i="27"/>
  <c r="BU28" i="41" s="1"/>
  <c r="AJ27" i="27"/>
  <c r="AK27" i="27"/>
  <c r="AL27" i="27"/>
  <c r="AN27" i="27"/>
  <c r="BN27" i="27"/>
  <c r="GK28" i="41" s="1"/>
  <c r="BU27" i="27"/>
  <c r="HI28" i="41" s="1"/>
  <c r="A28" i="27"/>
  <c r="B34" i="126"/>
  <c r="C34" i="40"/>
  <c r="B35" i="40"/>
  <c r="C28" i="60"/>
  <c r="E28" i="60" s="1"/>
  <c r="C26" i="122" l="1"/>
  <c r="E26" i="122" s="1"/>
  <c r="G26" i="122" s="1"/>
  <c r="B27" i="122"/>
  <c r="B36" i="40"/>
  <c r="C36" i="40" s="1"/>
  <c r="B28" i="71"/>
  <c r="C27" i="71"/>
  <c r="E27" i="71" s="1"/>
  <c r="G27" i="71" s="1"/>
  <c r="B26" i="121"/>
  <c r="C25" i="121"/>
  <c r="E25" i="121" s="1"/>
  <c r="G25" i="121" s="1"/>
  <c r="B37" i="127"/>
  <c r="C36" i="127"/>
  <c r="BT28" i="27"/>
  <c r="HE29" i="41" s="1"/>
  <c r="D32" i="48"/>
  <c r="F32" i="48"/>
  <c r="E32" i="8"/>
  <c r="E32" i="80"/>
  <c r="C30" i="73"/>
  <c r="E30" i="73" s="1"/>
  <c r="G30" i="73" s="1"/>
  <c r="B31" i="73"/>
  <c r="N30" i="60"/>
  <c r="F30" i="60"/>
  <c r="AR30" i="60"/>
  <c r="H30" i="60"/>
  <c r="Q31" i="60"/>
  <c r="T31" i="60"/>
  <c r="W31" i="60"/>
  <c r="Z31" i="60"/>
  <c r="AC31" i="60"/>
  <c r="AF31" i="60"/>
  <c r="AI31" i="60"/>
  <c r="AL31" i="60"/>
  <c r="AO31" i="60"/>
  <c r="AU31" i="60"/>
  <c r="AX31" i="60"/>
  <c r="BA31" i="60"/>
  <c r="B32" i="60"/>
  <c r="C35" i="127"/>
  <c r="C33" i="87"/>
  <c r="B34" i="87"/>
  <c r="B32" i="41"/>
  <c r="CZ32" i="41" s="1"/>
  <c r="C25" i="117"/>
  <c r="E25" i="117" s="1"/>
  <c r="G25" i="117" s="1"/>
  <c r="B26" i="117"/>
  <c r="C25" i="109"/>
  <c r="E25" i="109" s="1"/>
  <c r="G25" i="109" s="1"/>
  <c r="B26" i="109"/>
  <c r="C25" i="111"/>
  <c r="E25" i="111" s="1"/>
  <c r="G25" i="111" s="1"/>
  <c r="B26" i="111"/>
  <c r="C26" i="24"/>
  <c r="E26" i="24" s="1"/>
  <c r="G26" i="24" s="1"/>
  <c r="B27" i="24"/>
  <c r="C26" i="57"/>
  <c r="E26" i="57" s="1"/>
  <c r="G26" i="57" s="1"/>
  <c r="B27" i="57"/>
  <c r="C27" i="43"/>
  <c r="E27" i="43" s="1"/>
  <c r="G27" i="43" s="1"/>
  <c r="B28" i="43"/>
  <c r="C25" i="125"/>
  <c r="E25" i="125" s="1"/>
  <c r="G25" i="125" s="1"/>
  <c r="B26" i="125"/>
  <c r="E25" i="23"/>
  <c r="G25" i="23" s="1"/>
  <c r="C26" i="23"/>
  <c r="B27" i="23"/>
  <c r="C26" i="17"/>
  <c r="E26" i="17" s="1"/>
  <c r="G26" i="17" s="1"/>
  <c r="B27" i="17"/>
  <c r="C26" i="65"/>
  <c r="E26" i="65" s="1"/>
  <c r="G26" i="65" s="1"/>
  <c r="B27" i="65"/>
  <c r="C26" i="85"/>
  <c r="E26" i="85" s="1"/>
  <c r="G26" i="85" s="1"/>
  <c r="B27" i="85"/>
  <c r="C27" i="11"/>
  <c r="B26" i="11"/>
  <c r="E25" i="11"/>
  <c r="G25" i="11" s="1"/>
  <c r="C25" i="94"/>
  <c r="E25" i="94" s="1"/>
  <c r="G25" i="94" s="1"/>
  <c r="B26" i="94"/>
  <c r="C25" i="95"/>
  <c r="E25" i="95" s="1"/>
  <c r="G25" i="95" s="1"/>
  <c r="B26" i="95"/>
  <c r="C25" i="38"/>
  <c r="E25" i="38" s="1"/>
  <c r="G25" i="38" s="1"/>
  <c r="B26" i="38"/>
  <c r="C25" i="93"/>
  <c r="E25" i="93" s="1"/>
  <c r="G25" i="93" s="1"/>
  <c r="B26" i="93"/>
  <c r="C25" i="61"/>
  <c r="E25" i="61" s="1"/>
  <c r="G25" i="61" s="1"/>
  <c r="B26" i="61"/>
  <c r="C25" i="16"/>
  <c r="E25" i="16" s="1"/>
  <c r="G25" i="16" s="1"/>
  <c r="B26" i="16"/>
  <c r="C25" i="107"/>
  <c r="E25" i="107" s="1"/>
  <c r="G25" i="107" s="1"/>
  <c r="B26" i="107"/>
  <c r="C25" i="19"/>
  <c r="E25" i="19" s="1"/>
  <c r="G25" i="19" s="1"/>
  <c r="B26" i="19"/>
  <c r="C25" i="77"/>
  <c r="E25" i="77" s="1"/>
  <c r="G25" i="77" s="1"/>
  <c r="B26" i="77"/>
  <c r="C25" i="75"/>
  <c r="E25" i="75" s="1"/>
  <c r="G25" i="75" s="1"/>
  <c r="B26" i="75"/>
  <c r="C25" i="112"/>
  <c r="E25" i="112" s="1"/>
  <c r="G25" i="112" s="1"/>
  <c r="B26" i="112"/>
  <c r="C25" i="124"/>
  <c r="E25" i="124" s="1"/>
  <c r="G25" i="124" s="1"/>
  <c r="B26" i="124"/>
  <c r="C25" i="88"/>
  <c r="E25" i="88" s="1"/>
  <c r="G25" i="88" s="1"/>
  <c r="B26" i="88"/>
  <c r="C25" i="18"/>
  <c r="E25" i="18" s="1"/>
  <c r="G25" i="18" s="1"/>
  <c r="B26" i="18"/>
  <c r="C25" i="119"/>
  <c r="E25" i="119" s="1"/>
  <c r="G25" i="119" s="1"/>
  <c r="B26" i="119"/>
  <c r="C25" i="14"/>
  <c r="E25" i="14" s="1"/>
  <c r="G25" i="14" s="1"/>
  <c r="B26" i="14"/>
  <c r="B26" i="104"/>
  <c r="C25" i="104"/>
  <c r="E25" i="104" s="1"/>
  <c r="G25" i="104" s="1"/>
  <c r="C25" i="50"/>
  <c r="E25" i="50" s="1"/>
  <c r="G25" i="50" s="1"/>
  <c r="B26" i="50"/>
  <c r="C25" i="64"/>
  <c r="E25" i="64" s="1"/>
  <c r="G25" i="64" s="1"/>
  <c r="B26" i="64"/>
  <c r="C25" i="22"/>
  <c r="E25" i="22" s="1"/>
  <c r="G25" i="22" s="1"/>
  <c r="B26" i="22"/>
  <c r="C25" i="46"/>
  <c r="E25" i="46" s="1"/>
  <c r="G25" i="46" s="1"/>
  <c r="B26" i="46"/>
  <c r="C25" i="78"/>
  <c r="E25" i="78" s="1"/>
  <c r="G25" i="78" s="1"/>
  <c r="B26" i="78"/>
  <c r="C25" i="80"/>
  <c r="G25" i="80" s="1"/>
  <c r="B26" i="80"/>
  <c r="C25" i="44"/>
  <c r="E25" i="44" s="1"/>
  <c r="G25" i="44" s="1"/>
  <c r="B26" i="44"/>
  <c r="C26" i="53"/>
  <c r="E26" i="53" s="1"/>
  <c r="G26" i="53" s="1"/>
  <c r="B27" i="53"/>
  <c r="C25" i="8"/>
  <c r="G25" i="8" s="1"/>
  <c r="B26" i="8"/>
  <c r="C25" i="66"/>
  <c r="E25" i="66" s="1"/>
  <c r="G25" i="66" s="1"/>
  <c r="B26" i="66"/>
  <c r="C25" i="67"/>
  <c r="E25" i="67" s="1"/>
  <c r="G25" i="67" s="1"/>
  <c r="B26" i="67"/>
  <c r="C26" i="49"/>
  <c r="E26" i="49" s="1"/>
  <c r="G26" i="49" s="1"/>
  <c r="B27" i="49"/>
  <c r="C25" i="21"/>
  <c r="E25" i="21" s="1"/>
  <c r="G25" i="21" s="1"/>
  <c r="B26" i="21"/>
  <c r="C24" i="91"/>
  <c r="E24" i="91" s="1"/>
  <c r="G24" i="91" s="1"/>
  <c r="B25" i="91"/>
  <c r="G15" i="92"/>
  <c r="C16" i="92"/>
  <c r="C26" i="48"/>
  <c r="E26" i="48" s="1"/>
  <c r="G26" i="48" s="1"/>
  <c r="B27" i="48"/>
  <c r="AD28" i="27"/>
  <c r="BY29" i="41" s="1"/>
  <c r="AC28" i="27"/>
  <c r="BU29" i="41" s="1"/>
  <c r="AJ28" i="27"/>
  <c r="AK28" i="27"/>
  <c r="AL28" i="27"/>
  <c r="AN28" i="27"/>
  <c r="BN28" i="27"/>
  <c r="GK29" i="41" s="1"/>
  <c r="BU28" i="27"/>
  <c r="HI29" i="41" s="1"/>
  <c r="A29" i="27"/>
  <c r="B37" i="86"/>
  <c r="A37" i="86" s="1"/>
  <c r="B35" i="126"/>
  <c r="B36" i="126" s="1"/>
  <c r="C34" i="126"/>
  <c r="C35" i="40"/>
  <c r="C29" i="60"/>
  <c r="E29" i="60" s="1"/>
  <c r="B28" i="122" l="1"/>
  <c r="C27" i="122"/>
  <c r="E27" i="122" s="1"/>
  <c r="G27" i="122" s="1"/>
  <c r="GK30" i="41"/>
  <c r="BU30" i="41"/>
  <c r="HI30" i="41"/>
  <c r="HE30" i="41"/>
  <c r="BY30" i="41"/>
  <c r="B37" i="40"/>
  <c r="A36" i="40"/>
  <c r="C28" i="71"/>
  <c r="E28" i="71" s="1"/>
  <c r="G28" i="71" s="1"/>
  <c r="B29" i="71"/>
  <c r="B27" i="121"/>
  <c r="C26" i="121"/>
  <c r="E26" i="121" s="1"/>
  <c r="G26" i="121" s="1"/>
  <c r="B38" i="127"/>
  <c r="C37" i="127"/>
  <c r="B37" i="126"/>
  <c r="C36" i="126"/>
  <c r="B38" i="40"/>
  <c r="C37" i="40"/>
  <c r="BT29" i="27"/>
  <c r="HE32" i="41" s="1"/>
  <c r="D33" i="48"/>
  <c r="F33" i="48"/>
  <c r="E33" i="8"/>
  <c r="E33" i="80"/>
  <c r="C31" i="73"/>
  <c r="E31" i="73" s="1"/>
  <c r="G31" i="73" s="1"/>
  <c r="B32" i="73"/>
  <c r="N31" i="60"/>
  <c r="F31" i="60"/>
  <c r="AR31" i="60"/>
  <c r="H31" i="60"/>
  <c r="Q32" i="60"/>
  <c r="T32" i="60"/>
  <c r="W32" i="60"/>
  <c r="Z32" i="60"/>
  <c r="AC32" i="60"/>
  <c r="AF32" i="60"/>
  <c r="AI32" i="60"/>
  <c r="AL32" i="60"/>
  <c r="AO32" i="60"/>
  <c r="AX32" i="60"/>
  <c r="BA32" i="60"/>
  <c r="AU32" i="60"/>
  <c r="B33" i="60"/>
  <c r="B35" i="87"/>
  <c r="B36" i="87" s="1"/>
  <c r="C34" i="87"/>
  <c r="C32" i="41"/>
  <c r="B33" i="41"/>
  <c r="C26" i="117"/>
  <c r="E26" i="117" s="1"/>
  <c r="G26" i="117" s="1"/>
  <c r="B27" i="117"/>
  <c r="C26" i="109"/>
  <c r="E26" i="109" s="1"/>
  <c r="G26" i="109" s="1"/>
  <c r="B27" i="109"/>
  <c r="C26" i="111"/>
  <c r="E26" i="111" s="1"/>
  <c r="G26" i="111" s="1"/>
  <c r="B27" i="111"/>
  <c r="C27" i="24"/>
  <c r="E27" i="24" s="1"/>
  <c r="G27" i="24" s="1"/>
  <c r="B28" i="24"/>
  <c r="C27" i="57"/>
  <c r="E27" i="57" s="1"/>
  <c r="G27" i="57" s="1"/>
  <c r="B28" i="57"/>
  <c r="C28" i="43"/>
  <c r="E28" i="43" s="1"/>
  <c r="G28" i="43" s="1"/>
  <c r="B29" i="43"/>
  <c r="C26" i="125"/>
  <c r="E26" i="125" s="1"/>
  <c r="G26" i="125" s="1"/>
  <c r="B27" i="125"/>
  <c r="C27" i="23"/>
  <c r="B28" i="23"/>
  <c r="C27" i="17"/>
  <c r="E27" i="17" s="1"/>
  <c r="G27" i="17" s="1"/>
  <c r="B28" i="17"/>
  <c r="C27" i="65"/>
  <c r="E27" i="65" s="1"/>
  <c r="G27" i="65" s="1"/>
  <c r="B28" i="65"/>
  <c r="C27" i="85"/>
  <c r="E27" i="85" s="1"/>
  <c r="G27" i="85" s="1"/>
  <c r="B28" i="85"/>
  <c r="C28" i="11"/>
  <c r="B27" i="11"/>
  <c r="E26" i="11"/>
  <c r="G26" i="11" s="1"/>
  <c r="C26" i="94"/>
  <c r="E26" i="94" s="1"/>
  <c r="G26" i="94" s="1"/>
  <c r="B27" i="94"/>
  <c r="C26" i="95"/>
  <c r="E26" i="95" s="1"/>
  <c r="G26" i="95" s="1"/>
  <c r="B27" i="95"/>
  <c r="C26" i="38"/>
  <c r="E26" i="38" s="1"/>
  <c r="G26" i="38" s="1"/>
  <c r="B27" i="38"/>
  <c r="C26" i="93"/>
  <c r="E26" i="93" s="1"/>
  <c r="G26" i="93" s="1"/>
  <c r="B27" i="93"/>
  <c r="C26" i="61"/>
  <c r="E26" i="61" s="1"/>
  <c r="G26" i="61" s="1"/>
  <c r="B27" i="61"/>
  <c r="C26" i="16"/>
  <c r="E26" i="16" s="1"/>
  <c r="G26" i="16" s="1"/>
  <c r="B27" i="16"/>
  <c r="C26" i="107"/>
  <c r="E26" i="107" s="1"/>
  <c r="G26" i="107" s="1"/>
  <c r="B27" i="107"/>
  <c r="C26" i="19"/>
  <c r="E26" i="19" s="1"/>
  <c r="G26" i="19" s="1"/>
  <c r="B27" i="19"/>
  <c r="C26" i="77"/>
  <c r="E26" i="77" s="1"/>
  <c r="G26" i="77" s="1"/>
  <c r="B27" i="77"/>
  <c r="C26" i="75"/>
  <c r="E26" i="75" s="1"/>
  <c r="G26" i="75" s="1"/>
  <c r="B27" i="75"/>
  <c r="C26" i="112"/>
  <c r="E26" i="112" s="1"/>
  <c r="G26" i="112" s="1"/>
  <c r="B27" i="112"/>
  <c r="C26" i="124"/>
  <c r="E26" i="124" s="1"/>
  <c r="G26" i="124" s="1"/>
  <c r="B27" i="124"/>
  <c r="C26" i="88"/>
  <c r="E26" i="88" s="1"/>
  <c r="G26" i="88" s="1"/>
  <c r="B27" i="88"/>
  <c r="C26" i="18"/>
  <c r="E26" i="18" s="1"/>
  <c r="G26" i="18" s="1"/>
  <c r="B27" i="18"/>
  <c r="C26" i="119"/>
  <c r="E26" i="119" s="1"/>
  <c r="G26" i="119" s="1"/>
  <c r="B27" i="119"/>
  <c r="C26" i="14"/>
  <c r="E26" i="14" s="1"/>
  <c r="G26" i="14" s="1"/>
  <c r="B27" i="14"/>
  <c r="C26" i="104"/>
  <c r="E26" i="104" s="1"/>
  <c r="G26" i="104" s="1"/>
  <c r="B27" i="104"/>
  <c r="C26" i="50"/>
  <c r="E26" i="50" s="1"/>
  <c r="G26" i="50" s="1"/>
  <c r="B27" i="50"/>
  <c r="C26" i="64"/>
  <c r="E26" i="64" s="1"/>
  <c r="G26" i="64" s="1"/>
  <c r="B27" i="64"/>
  <c r="C26" i="22"/>
  <c r="E26" i="22" s="1"/>
  <c r="G26" i="22" s="1"/>
  <c r="B27" i="22"/>
  <c r="C26" i="46"/>
  <c r="E26" i="46" s="1"/>
  <c r="G26" i="46" s="1"/>
  <c r="B27" i="46"/>
  <c r="C26" i="78"/>
  <c r="E26" i="78" s="1"/>
  <c r="G26" i="78" s="1"/>
  <c r="B27" i="78"/>
  <c r="C26" i="80"/>
  <c r="G26" i="80" s="1"/>
  <c r="B27" i="80"/>
  <c r="C26" i="44"/>
  <c r="E26" i="44" s="1"/>
  <c r="G26" i="44" s="1"/>
  <c r="B27" i="44"/>
  <c r="C27" i="53"/>
  <c r="E27" i="53" s="1"/>
  <c r="G27" i="53" s="1"/>
  <c r="B28" i="53"/>
  <c r="C26" i="8"/>
  <c r="G26" i="8" s="1"/>
  <c r="B27" i="8"/>
  <c r="C26" i="66"/>
  <c r="E26" i="66" s="1"/>
  <c r="G26" i="66" s="1"/>
  <c r="B27" i="66"/>
  <c r="C26" i="67"/>
  <c r="E26" i="67" s="1"/>
  <c r="G26" i="67" s="1"/>
  <c r="B27" i="67"/>
  <c r="C27" i="49"/>
  <c r="E27" i="49" s="1"/>
  <c r="G27" i="49" s="1"/>
  <c r="B28" i="49"/>
  <c r="C26" i="21"/>
  <c r="E26" i="21" s="1"/>
  <c r="G26" i="21" s="1"/>
  <c r="B27" i="21"/>
  <c r="C25" i="91"/>
  <c r="E25" i="91" s="1"/>
  <c r="G25" i="91" s="1"/>
  <c r="B26" i="91"/>
  <c r="E16" i="92"/>
  <c r="B16" i="92"/>
  <c r="C27" i="48"/>
  <c r="E27" i="48" s="1"/>
  <c r="G27" i="48" s="1"/>
  <c r="B28" i="48"/>
  <c r="AD29" i="27"/>
  <c r="BY32" i="41" s="1"/>
  <c r="AC29" i="27"/>
  <c r="BU32" i="41" s="1"/>
  <c r="AJ29" i="27"/>
  <c r="AK29" i="27"/>
  <c r="AL29" i="27"/>
  <c r="AN29" i="27"/>
  <c r="BN29" i="27"/>
  <c r="GK32" i="41" s="1"/>
  <c r="BU29" i="27"/>
  <c r="HI32" i="41" s="1"/>
  <c r="A30" i="27"/>
  <c r="C37" i="86"/>
  <c r="B38" i="86"/>
  <c r="C35" i="126"/>
  <c r="C30" i="60"/>
  <c r="E30" i="60" s="1"/>
  <c r="E26" i="23"/>
  <c r="G26" i="23" s="1"/>
  <c r="A32" i="41" l="1"/>
  <c r="CZ33" i="41"/>
  <c r="C28" i="122"/>
  <c r="E28" i="122" s="1"/>
  <c r="G28" i="122" s="1"/>
  <c r="B29" i="122"/>
  <c r="B30" i="71"/>
  <c r="C29" i="71"/>
  <c r="E29" i="71" s="1"/>
  <c r="G29" i="71" s="1"/>
  <c r="B28" i="121"/>
  <c r="C27" i="121"/>
  <c r="E27" i="121" s="1"/>
  <c r="G27" i="121" s="1"/>
  <c r="C36" i="87"/>
  <c r="B37" i="87"/>
  <c r="V31" i="86" s="1"/>
  <c r="X31" i="86" s="1"/>
  <c r="C38" i="127"/>
  <c r="B39" i="127"/>
  <c r="C39" i="127" s="1"/>
  <c r="C37" i="126"/>
  <c r="B38" i="126"/>
  <c r="B39" i="40"/>
  <c r="C38" i="40"/>
  <c r="BT30" i="27"/>
  <c r="HE33" i="41" s="1"/>
  <c r="D34" i="48"/>
  <c r="F34" i="48"/>
  <c r="E34" i="8"/>
  <c r="E34" i="80"/>
  <c r="C32" i="73"/>
  <c r="E32" i="73" s="1"/>
  <c r="G32" i="73" s="1"/>
  <c r="B33" i="73"/>
  <c r="N32" i="60"/>
  <c r="F32" i="60"/>
  <c r="H32" i="60"/>
  <c r="AR32" i="60"/>
  <c r="Q33" i="60"/>
  <c r="T33" i="60"/>
  <c r="W33" i="60"/>
  <c r="Z33" i="60"/>
  <c r="AC33" i="60"/>
  <c r="AF33" i="60"/>
  <c r="AI33" i="60"/>
  <c r="AL33" i="60"/>
  <c r="AO33" i="60"/>
  <c r="AU33" i="60"/>
  <c r="AX33" i="60"/>
  <c r="BA33" i="60"/>
  <c r="B34" i="60"/>
  <c r="C35" i="87"/>
  <c r="C33" i="41"/>
  <c r="B34" i="41"/>
  <c r="CZ34" i="41" s="1"/>
  <c r="C27" i="117"/>
  <c r="E27" i="117" s="1"/>
  <c r="G27" i="117" s="1"/>
  <c r="B28" i="117"/>
  <c r="C27" i="109"/>
  <c r="E27" i="109" s="1"/>
  <c r="G27" i="109" s="1"/>
  <c r="B28" i="109"/>
  <c r="C27" i="111"/>
  <c r="E27" i="111" s="1"/>
  <c r="G27" i="111" s="1"/>
  <c r="B28" i="111"/>
  <c r="C28" i="24"/>
  <c r="E28" i="24" s="1"/>
  <c r="G28" i="24" s="1"/>
  <c r="B29" i="24"/>
  <c r="C28" i="57"/>
  <c r="E28" i="57" s="1"/>
  <c r="G28" i="57" s="1"/>
  <c r="B29" i="57"/>
  <c r="C29" i="43"/>
  <c r="E29" i="43" s="1"/>
  <c r="G29" i="43" s="1"/>
  <c r="B30" i="43"/>
  <c r="C27" i="125"/>
  <c r="E27" i="125" s="1"/>
  <c r="G27" i="125" s="1"/>
  <c r="B28" i="125"/>
  <c r="C28" i="23"/>
  <c r="E28" i="23" s="1"/>
  <c r="G28" i="23" s="1"/>
  <c r="B29" i="23"/>
  <c r="C28" i="17"/>
  <c r="E28" i="17" s="1"/>
  <c r="G28" i="17" s="1"/>
  <c r="B29" i="17"/>
  <c r="C28" i="65"/>
  <c r="E28" i="65" s="1"/>
  <c r="G28" i="65" s="1"/>
  <c r="B29" i="65"/>
  <c r="C28" i="85"/>
  <c r="E28" i="85" s="1"/>
  <c r="G28" i="85" s="1"/>
  <c r="B29" i="85"/>
  <c r="C29" i="11"/>
  <c r="B28" i="11"/>
  <c r="E27" i="11"/>
  <c r="G27" i="11" s="1"/>
  <c r="C27" i="94"/>
  <c r="E27" i="94" s="1"/>
  <c r="G27" i="94" s="1"/>
  <c r="B28" i="94"/>
  <c r="C27" i="95"/>
  <c r="E27" i="95" s="1"/>
  <c r="G27" i="95" s="1"/>
  <c r="B28" i="95"/>
  <c r="C27" i="38"/>
  <c r="E27" i="38" s="1"/>
  <c r="G27" i="38" s="1"/>
  <c r="B28" i="38"/>
  <c r="C27" i="93"/>
  <c r="E27" i="93" s="1"/>
  <c r="G27" i="93" s="1"/>
  <c r="B28" i="93"/>
  <c r="C27" i="61"/>
  <c r="E27" i="61" s="1"/>
  <c r="G27" i="61" s="1"/>
  <c r="B28" i="61"/>
  <c r="C27" i="16"/>
  <c r="E27" i="16" s="1"/>
  <c r="G27" i="16" s="1"/>
  <c r="B28" i="16"/>
  <c r="C27" i="107"/>
  <c r="E27" i="107" s="1"/>
  <c r="G27" i="107" s="1"/>
  <c r="B28" i="107"/>
  <c r="C27" i="19"/>
  <c r="E27" i="19" s="1"/>
  <c r="G27" i="19" s="1"/>
  <c r="B28" i="19"/>
  <c r="C27" i="77"/>
  <c r="E27" i="77" s="1"/>
  <c r="G27" i="77" s="1"/>
  <c r="B28" i="77"/>
  <c r="C27" i="75"/>
  <c r="E27" i="75" s="1"/>
  <c r="G27" i="75" s="1"/>
  <c r="B28" i="75"/>
  <c r="C27" i="112"/>
  <c r="E27" i="112" s="1"/>
  <c r="G27" i="112" s="1"/>
  <c r="B28" i="112"/>
  <c r="C27" i="124"/>
  <c r="E27" i="124" s="1"/>
  <c r="G27" i="124" s="1"/>
  <c r="B28" i="124"/>
  <c r="C27" i="88"/>
  <c r="E27" i="88" s="1"/>
  <c r="G27" i="88" s="1"/>
  <c r="B28" i="88"/>
  <c r="C27" i="18"/>
  <c r="E27" i="18" s="1"/>
  <c r="G27" i="18" s="1"/>
  <c r="B28" i="18"/>
  <c r="C27" i="119"/>
  <c r="E27" i="119" s="1"/>
  <c r="G27" i="119" s="1"/>
  <c r="B28" i="119"/>
  <c r="C27" i="14"/>
  <c r="E27" i="14" s="1"/>
  <c r="G27" i="14" s="1"/>
  <c r="B28" i="14"/>
  <c r="C27" i="104"/>
  <c r="E27" i="104" s="1"/>
  <c r="G27" i="104" s="1"/>
  <c r="B28" i="104"/>
  <c r="C27" i="50"/>
  <c r="E27" i="50" s="1"/>
  <c r="G27" i="50" s="1"/>
  <c r="B28" i="50"/>
  <c r="C27" i="64"/>
  <c r="E27" i="64" s="1"/>
  <c r="G27" i="64" s="1"/>
  <c r="B28" i="64"/>
  <c r="C27" i="22"/>
  <c r="E27" i="22" s="1"/>
  <c r="G27" i="22" s="1"/>
  <c r="B28" i="22"/>
  <c r="C27" i="46"/>
  <c r="E27" i="46" s="1"/>
  <c r="G27" i="46" s="1"/>
  <c r="B28" i="46"/>
  <c r="C27" i="78"/>
  <c r="E27" i="78" s="1"/>
  <c r="G27" i="78" s="1"/>
  <c r="B28" i="78"/>
  <c r="C27" i="80"/>
  <c r="G27" i="80" s="1"/>
  <c r="B28" i="80"/>
  <c r="C27" i="44"/>
  <c r="E27" i="44" s="1"/>
  <c r="G27" i="44" s="1"/>
  <c r="B28" i="44"/>
  <c r="C28" i="53"/>
  <c r="E28" i="53" s="1"/>
  <c r="G28" i="53" s="1"/>
  <c r="B29" i="53"/>
  <c r="C27" i="8"/>
  <c r="G27" i="8" s="1"/>
  <c r="B28" i="8"/>
  <c r="C27" i="66"/>
  <c r="E27" i="66" s="1"/>
  <c r="G27" i="66" s="1"/>
  <c r="B28" i="66"/>
  <c r="C27" i="67"/>
  <c r="E27" i="67" s="1"/>
  <c r="G27" i="67" s="1"/>
  <c r="B28" i="67"/>
  <c r="C28" i="49"/>
  <c r="E28" i="49" s="1"/>
  <c r="G28" i="49" s="1"/>
  <c r="B29" i="49"/>
  <c r="C27" i="21"/>
  <c r="E27" i="21" s="1"/>
  <c r="G27" i="21" s="1"/>
  <c r="B28" i="21"/>
  <c r="C26" i="91"/>
  <c r="E26" i="91" s="1"/>
  <c r="G26" i="91" s="1"/>
  <c r="B27" i="91"/>
  <c r="G16" i="92"/>
  <c r="C17" i="92"/>
  <c r="C28" i="48"/>
  <c r="E28" i="48" s="1"/>
  <c r="G28" i="48" s="1"/>
  <c r="B29" i="48"/>
  <c r="AD30" i="27"/>
  <c r="BY33" i="41" s="1"/>
  <c r="AC30" i="27"/>
  <c r="BU33" i="41" s="1"/>
  <c r="AJ30" i="27"/>
  <c r="AK30" i="27"/>
  <c r="AL30" i="27"/>
  <c r="AN30" i="27"/>
  <c r="BN30" i="27"/>
  <c r="GK33" i="41" s="1"/>
  <c r="BU30" i="27"/>
  <c r="HI33" i="41" s="1"/>
  <c r="A31" i="27"/>
  <c r="C38" i="86"/>
  <c r="B39" i="86"/>
  <c r="B40" i="86" s="1"/>
  <c r="C31" i="60"/>
  <c r="E31" i="60" s="1"/>
  <c r="E27" i="23"/>
  <c r="G27" i="23" s="1"/>
  <c r="B30" i="122" l="1"/>
  <c r="C29" i="122"/>
  <c r="E29" i="122" s="1"/>
  <c r="G29" i="122" s="1"/>
  <c r="G31" i="86"/>
  <c r="I31" i="86" s="1"/>
  <c r="M31" i="86"/>
  <c r="O31" i="86" s="1"/>
  <c r="Y31" i="86"/>
  <c r="AA31" i="86" s="1"/>
  <c r="P31" i="86"/>
  <c r="R31" i="86" s="1"/>
  <c r="S31" i="86"/>
  <c r="U31" i="86" s="1"/>
  <c r="J31" i="86"/>
  <c r="L31" i="86" s="1"/>
  <c r="AB31" i="86"/>
  <c r="AD31" i="86" s="1"/>
  <c r="B35" i="41"/>
  <c r="CZ35" i="41" s="1"/>
  <c r="C39" i="40"/>
  <c r="B31" i="71"/>
  <c r="C30" i="71"/>
  <c r="E30" i="71" s="1"/>
  <c r="G30" i="71" s="1"/>
  <c r="V32" i="86"/>
  <c r="X32" i="86" s="1"/>
  <c r="P32" i="86"/>
  <c r="R32" i="86" s="1"/>
  <c r="Y32" i="86"/>
  <c r="AA32" i="86" s="1"/>
  <c r="S32" i="86"/>
  <c r="U32" i="86" s="1"/>
  <c r="J32" i="86"/>
  <c r="L32" i="86" s="1"/>
  <c r="M32" i="86"/>
  <c r="O32" i="86" s="1"/>
  <c r="AB32" i="86"/>
  <c r="AD32" i="86" s="1"/>
  <c r="G32" i="86"/>
  <c r="Y33" i="86"/>
  <c r="AA33" i="86" s="1"/>
  <c r="M33" i="86"/>
  <c r="O33" i="86" s="1"/>
  <c r="G33" i="86"/>
  <c r="P33" i="86"/>
  <c r="R33" i="86" s="1"/>
  <c r="V33" i="86"/>
  <c r="X33" i="86" s="1"/>
  <c r="S33" i="86"/>
  <c r="U33" i="86" s="1"/>
  <c r="Y34" i="86"/>
  <c r="AA34" i="86" s="1"/>
  <c r="M34" i="86"/>
  <c r="O34" i="86" s="1"/>
  <c r="G34" i="86"/>
  <c r="S34" i="86"/>
  <c r="U34" i="86" s="1"/>
  <c r="AB34" i="86"/>
  <c r="AD34" i="86" s="1"/>
  <c r="C28" i="121"/>
  <c r="E28" i="121" s="1"/>
  <c r="G28" i="121" s="1"/>
  <c r="B29" i="121"/>
  <c r="G40" i="86"/>
  <c r="P40" i="86"/>
  <c r="M40" i="86"/>
  <c r="Y40" i="86"/>
  <c r="AB40" i="86"/>
  <c r="S40" i="86"/>
  <c r="B41" i="86"/>
  <c r="C40" i="86"/>
  <c r="B38" i="87"/>
  <c r="C38" i="87" s="1"/>
  <c r="C37" i="87"/>
  <c r="C38" i="126"/>
  <c r="B39" i="126"/>
  <c r="C39" i="126" s="1"/>
  <c r="BT31" i="27"/>
  <c r="HE34" i="41" s="1"/>
  <c r="D35" i="48"/>
  <c r="F35" i="48"/>
  <c r="E35" i="8"/>
  <c r="E35" i="80"/>
  <c r="C33" i="73"/>
  <c r="E33" i="73" s="1"/>
  <c r="G33" i="73" s="1"/>
  <c r="B34" i="73"/>
  <c r="N33" i="60"/>
  <c r="F33" i="60"/>
  <c r="AR33" i="60"/>
  <c r="H33" i="60"/>
  <c r="Q34" i="60"/>
  <c r="T34" i="60"/>
  <c r="W34" i="60"/>
  <c r="Z34" i="60"/>
  <c r="AC34" i="60"/>
  <c r="AF34" i="60"/>
  <c r="AI34" i="60"/>
  <c r="AL34" i="60"/>
  <c r="AO34" i="60"/>
  <c r="AU34" i="60"/>
  <c r="AX34" i="60"/>
  <c r="BA34" i="60"/>
  <c r="B35" i="60"/>
  <c r="C34" i="41"/>
  <c r="C28" i="117"/>
  <c r="E28" i="117" s="1"/>
  <c r="G28" i="117" s="1"/>
  <c r="B29" i="117"/>
  <c r="C28" i="109"/>
  <c r="E28" i="109" s="1"/>
  <c r="G28" i="109" s="1"/>
  <c r="B29" i="109"/>
  <c r="C28" i="111"/>
  <c r="E28" i="111" s="1"/>
  <c r="G28" i="111" s="1"/>
  <c r="B29" i="111"/>
  <c r="C29" i="24"/>
  <c r="E29" i="24" s="1"/>
  <c r="G29" i="24" s="1"/>
  <c r="B30" i="24"/>
  <c r="C29" i="57"/>
  <c r="E29" i="57" s="1"/>
  <c r="G29" i="57" s="1"/>
  <c r="B30" i="57"/>
  <c r="C30" i="43"/>
  <c r="E30" i="43" s="1"/>
  <c r="G30" i="43" s="1"/>
  <c r="B31" i="43"/>
  <c r="C28" i="125"/>
  <c r="E28" i="125" s="1"/>
  <c r="G28" i="125" s="1"/>
  <c r="B29" i="125"/>
  <c r="C29" i="23"/>
  <c r="B30" i="23"/>
  <c r="C29" i="17"/>
  <c r="E29" i="17" s="1"/>
  <c r="G29" i="17" s="1"/>
  <c r="B30" i="17"/>
  <c r="C29" i="65"/>
  <c r="E29" i="65" s="1"/>
  <c r="G29" i="65" s="1"/>
  <c r="B30" i="65"/>
  <c r="C29" i="85"/>
  <c r="E29" i="85" s="1"/>
  <c r="G29" i="85" s="1"/>
  <c r="B30" i="85"/>
  <c r="C30" i="11"/>
  <c r="B29" i="11"/>
  <c r="E28" i="11"/>
  <c r="G28" i="11" s="1"/>
  <c r="C28" i="94"/>
  <c r="E28" i="94" s="1"/>
  <c r="G28" i="94" s="1"/>
  <c r="B29" i="94"/>
  <c r="C28" i="95"/>
  <c r="E28" i="95" s="1"/>
  <c r="G28" i="95" s="1"/>
  <c r="B29" i="95"/>
  <c r="C28" i="38"/>
  <c r="E28" i="38" s="1"/>
  <c r="G28" i="38" s="1"/>
  <c r="B29" i="38"/>
  <c r="C28" i="93"/>
  <c r="E28" i="93" s="1"/>
  <c r="G28" i="93" s="1"/>
  <c r="B29" i="93"/>
  <c r="C28" i="61"/>
  <c r="E28" i="61" s="1"/>
  <c r="G28" i="61" s="1"/>
  <c r="B29" i="61"/>
  <c r="C28" i="16"/>
  <c r="E28" i="16" s="1"/>
  <c r="G28" i="16" s="1"/>
  <c r="B29" i="16"/>
  <c r="C28" i="107"/>
  <c r="E28" i="107" s="1"/>
  <c r="G28" i="107" s="1"/>
  <c r="B29" i="107"/>
  <c r="C28" i="19"/>
  <c r="E28" i="19" s="1"/>
  <c r="G28" i="19" s="1"/>
  <c r="B29" i="19"/>
  <c r="C28" i="77"/>
  <c r="E28" i="77" s="1"/>
  <c r="G28" i="77" s="1"/>
  <c r="B29" i="77"/>
  <c r="C28" i="75"/>
  <c r="E28" i="75" s="1"/>
  <c r="G28" i="75" s="1"/>
  <c r="B29" i="75"/>
  <c r="C28" i="112"/>
  <c r="E28" i="112" s="1"/>
  <c r="G28" i="112" s="1"/>
  <c r="B29" i="112"/>
  <c r="C28" i="124"/>
  <c r="E28" i="124" s="1"/>
  <c r="G28" i="124" s="1"/>
  <c r="B29" i="124"/>
  <c r="C28" i="88"/>
  <c r="E28" i="88" s="1"/>
  <c r="G28" i="88" s="1"/>
  <c r="B29" i="88"/>
  <c r="C28" i="18"/>
  <c r="E28" i="18" s="1"/>
  <c r="G28" i="18" s="1"/>
  <c r="B29" i="18"/>
  <c r="C28" i="119"/>
  <c r="E28" i="119" s="1"/>
  <c r="G28" i="119" s="1"/>
  <c r="B29" i="119"/>
  <c r="C28" i="14"/>
  <c r="E28" i="14" s="1"/>
  <c r="G28" i="14" s="1"/>
  <c r="B29" i="14"/>
  <c r="C28" i="104"/>
  <c r="E28" i="104" s="1"/>
  <c r="G28" i="104" s="1"/>
  <c r="B29" i="104"/>
  <c r="C28" i="50"/>
  <c r="E28" i="50" s="1"/>
  <c r="G28" i="50" s="1"/>
  <c r="B29" i="50"/>
  <c r="C28" i="64"/>
  <c r="E28" i="64" s="1"/>
  <c r="G28" i="64" s="1"/>
  <c r="B29" i="64"/>
  <c r="C28" i="22"/>
  <c r="E28" i="22" s="1"/>
  <c r="G28" i="22" s="1"/>
  <c r="B29" i="22"/>
  <c r="C28" i="46"/>
  <c r="E28" i="46" s="1"/>
  <c r="G28" i="46" s="1"/>
  <c r="B29" i="46"/>
  <c r="C28" i="78"/>
  <c r="E28" i="78" s="1"/>
  <c r="G28" i="78" s="1"/>
  <c r="B29" i="78"/>
  <c r="C28" i="80"/>
  <c r="G28" i="80" s="1"/>
  <c r="B29" i="80"/>
  <c r="C28" i="44"/>
  <c r="E28" i="44" s="1"/>
  <c r="G28" i="44" s="1"/>
  <c r="B29" i="44"/>
  <c r="C29" i="53"/>
  <c r="E29" i="53" s="1"/>
  <c r="G29" i="53" s="1"/>
  <c r="B30" i="53"/>
  <c r="C28" i="8"/>
  <c r="G28" i="8" s="1"/>
  <c r="B29" i="8"/>
  <c r="C28" i="66"/>
  <c r="E28" i="66" s="1"/>
  <c r="G28" i="66" s="1"/>
  <c r="B29" i="66"/>
  <c r="C28" i="67"/>
  <c r="E28" i="67" s="1"/>
  <c r="G28" i="67" s="1"/>
  <c r="B29" i="67"/>
  <c r="C29" i="49"/>
  <c r="E29" i="49" s="1"/>
  <c r="G29" i="49" s="1"/>
  <c r="B30" i="49"/>
  <c r="C28" i="21"/>
  <c r="E28" i="21" s="1"/>
  <c r="G28" i="21" s="1"/>
  <c r="B29" i="21"/>
  <c r="C27" i="91"/>
  <c r="E27" i="91" s="1"/>
  <c r="G27" i="91" s="1"/>
  <c r="B28" i="91"/>
  <c r="E17" i="92"/>
  <c r="B17" i="92"/>
  <c r="C29" i="48"/>
  <c r="E29" i="48" s="1"/>
  <c r="G29" i="48" s="1"/>
  <c r="B30" i="48"/>
  <c r="AD31" i="27"/>
  <c r="BY34" i="41" s="1"/>
  <c r="AC31" i="27"/>
  <c r="BU34" i="41" s="1"/>
  <c r="AJ31" i="27"/>
  <c r="AK31" i="27"/>
  <c r="AL31" i="27"/>
  <c r="AN31" i="27"/>
  <c r="BN31" i="27"/>
  <c r="GK34" i="41" s="1"/>
  <c r="BU31" i="27"/>
  <c r="HI34" i="41" s="1"/>
  <c r="A32" i="27"/>
  <c r="C39" i="86"/>
  <c r="C32" i="60"/>
  <c r="E32" i="60" s="1"/>
  <c r="B36" i="41" l="1"/>
  <c r="CZ36" i="41" s="1"/>
  <c r="C30" i="122"/>
  <c r="E30" i="122" s="1"/>
  <c r="G30" i="122" s="1"/>
  <c r="B31" i="122"/>
  <c r="C35" i="41"/>
  <c r="D31" i="86"/>
  <c r="F31" i="86" s="1"/>
  <c r="V34" i="86"/>
  <c r="X34" i="86" s="1"/>
  <c r="V40" i="86"/>
  <c r="X40" i="86" s="1"/>
  <c r="P34" i="86"/>
  <c r="R34" i="86" s="1"/>
  <c r="J34" i="86"/>
  <c r="L34" i="86" s="1"/>
  <c r="J33" i="86"/>
  <c r="L33" i="86" s="1"/>
  <c r="J40" i="86"/>
  <c r="L40" i="86" s="1"/>
  <c r="AB33" i="86"/>
  <c r="AD33" i="86" s="1"/>
  <c r="C31" i="71"/>
  <c r="E31" i="71" s="1"/>
  <c r="G31" i="71" s="1"/>
  <c r="B32" i="71"/>
  <c r="I33" i="86"/>
  <c r="D32" i="86"/>
  <c r="F32" i="86" s="1"/>
  <c r="I32" i="86"/>
  <c r="I34" i="86"/>
  <c r="C29" i="121"/>
  <c r="E29" i="121" s="1"/>
  <c r="G29" i="121" s="1"/>
  <c r="B30" i="121"/>
  <c r="B37" i="41"/>
  <c r="CZ37" i="41" s="1"/>
  <c r="O40" i="86"/>
  <c r="R40" i="86"/>
  <c r="U40" i="86"/>
  <c r="AD40" i="86"/>
  <c r="AA40" i="86"/>
  <c r="B42" i="86"/>
  <c r="C41" i="86"/>
  <c r="I40" i="86"/>
  <c r="BT32" i="27"/>
  <c r="HE35" i="41" s="1"/>
  <c r="D36" i="48"/>
  <c r="F36" i="48"/>
  <c r="E36" i="8"/>
  <c r="E36" i="80"/>
  <c r="C34" i="73"/>
  <c r="E34" i="73" s="1"/>
  <c r="G34" i="73" s="1"/>
  <c r="B35" i="73"/>
  <c r="N34" i="60"/>
  <c r="F34" i="60"/>
  <c r="AR34" i="60"/>
  <c r="H34" i="60"/>
  <c r="Q35" i="60"/>
  <c r="T35" i="60"/>
  <c r="BA35" i="60"/>
  <c r="B36" i="60"/>
  <c r="B37" i="60" s="1"/>
  <c r="B38" i="60" s="1"/>
  <c r="W35" i="60"/>
  <c r="Z35" i="60"/>
  <c r="AC35" i="60"/>
  <c r="AF35" i="60"/>
  <c r="AI35" i="60"/>
  <c r="AL35" i="60"/>
  <c r="AO35" i="60"/>
  <c r="AU35" i="60"/>
  <c r="AX35" i="60"/>
  <c r="B42" i="127"/>
  <c r="A42" i="127" s="1"/>
  <c r="C29" i="117"/>
  <c r="E29" i="117" s="1"/>
  <c r="G29" i="117" s="1"/>
  <c r="B30" i="117"/>
  <c r="C29" i="109"/>
  <c r="E29" i="109" s="1"/>
  <c r="G29" i="109" s="1"/>
  <c r="B30" i="109"/>
  <c r="C29" i="111"/>
  <c r="E29" i="111" s="1"/>
  <c r="G29" i="111" s="1"/>
  <c r="B30" i="111"/>
  <c r="C30" i="24"/>
  <c r="E30" i="24" s="1"/>
  <c r="G30" i="24" s="1"/>
  <c r="B31" i="24"/>
  <c r="C30" i="57"/>
  <c r="E30" i="57" s="1"/>
  <c r="G30" i="57" s="1"/>
  <c r="B31" i="57"/>
  <c r="C31" i="43"/>
  <c r="E31" i="43" s="1"/>
  <c r="G31" i="43" s="1"/>
  <c r="B32" i="43"/>
  <c r="C29" i="125"/>
  <c r="E29" i="125" s="1"/>
  <c r="G29" i="125" s="1"/>
  <c r="B30" i="125"/>
  <c r="E29" i="23"/>
  <c r="G29" i="23" s="1"/>
  <c r="C30" i="23"/>
  <c r="B31" i="23"/>
  <c r="C30" i="17"/>
  <c r="E30" i="17" s="1"/>
  <c r="G30" i="17" s="1"/>
  <c r="B31" i="17"/>
  <c r="C30" i="65"/>
  <c r="E30" i="65" s="1"/>
  <c r="G30" i="65" s="1"/>
  <c r="B31" i="65"/>
  <c r="C30" i="85"/>
  <c r="E30" i="85" s="1"/>
  <c r="G30" i="85" s="1"/>
  <c r="B31" i="85"/>
  <c r="C31" i="11"/>
  <c r="B30" i="11"/>
  <c r="E29" i="11"/>
  <c r="G29" i="11" s="1"/>
  <c r="C29" i="94"/>
  <c r="E29" i="94" s="1"/>
  <c r="G29" i="94" s="1"/>
  <c r="B30" i="94"/>
  <c r="C29" i="95"/>
  <c r="E29" i="95" s="1"/>
  <c r="G29" i="95" s="1"/>
  <c r="B30" i="95"/>
  <c r="C29" i="38"/>
  <c r="E29" i="38" s="1"/>
  <c r="G29" i="38" s="1"/>
  <c r="B30" i="38"/>
  <c r="C29" i="93"/>
  <c r="E29" i="93" s="1"/>
  <c r="G29" i="93" s="1"/>
  <c r="B30" i="93"/>
  <c r="C29" i="61"/>
  <c r="E29" i="61" s="1"/>
  <c r="G29" i="61" s="1"/>
  <c r="B30" i="61"/>
  <c r="C29" i="16"/>
  <c r="E29" i="16" s="1"/>
  <c r="G29" i="16" s="1"/>
  <c r="B30" i="16"/>
  <c r="B30" i="107"/>
  <c r="C29" i="107"/>
  <c r="E29" i="107" s="1"/>
  <c r="G29" i="107" s="1"/>
  <c r="C29" i="19"/>
  <c r="E29" i="19" s="1"/>
  <c r="G29" i="19" s="1"/>
  <c r="B30" i="19"/>
  <c r="C29" i="77"/>
  <c r="E29" i="77" s="1"/>
  <c r="G29" i="77" s="1"/>
  <c r="B30" i="77"/>
  <c r="C29" i="75"/>
  <c r="E29" i="75" s="1"/>
  <c r="G29" i="75" s="1"/>
  <c r="B30" i="75"/>
  <c r="C29" i="112"/>
  <c r="E29" i="112" s="1"/>
  <c r="G29" i="112" s="1"/>
  <c r="B30" i="112"/>
  <c r="C29" i="124"/>
  <c r="E29" i="124" s="1"/>
  <c r="G29" i="124" s="1"/>
  <c r="B30" i="124"/>
  <c r="C29" i="88"/>
  <c r="E29" i="88" s="1"/>
  <c r="G29" i="88" s="1"/>
  <c r="B30" i="88"/>
  <c r="C29" i="18"/>
  <c r="E29" i="18" s="1"/>
  <c r="G29" i="18" s="1"/>
  <c r="B30" i="18"/>
  <c r="C29" i="119"/>
  <c r="E29" i="119" s="1"/>
  <c r="G29" i="119" s="1"/>
  <c r="B30" i="119"/>
  <c r="C29" i="14"/>
  <c r="E29" i="14" s="1"/>
  <c r="G29" i="14" s="1"/>
  <c r="B30" i="14"/>
  <c r="C29" i="104"/>
  <c r="E29" i="104" s="1"/>
  <c r="G29" i="104" s="1"/>
  <c r="B30" i="104"/>
  <c r="C29" i="50"/>
  <c r="E29" i="50" s="1"/>
  <c r="G29" i="50" s="1"/>
  <c r="B30" i="50"/>
  <c r="C29" i="64"/>
  <c r="E29" i="64" s="1"/>
  <c r="G29" i="64" s="1"/>
  <c r="B30" i="64"/>
  <c r="C29" i="22"/>
  <c r="E29" i="22" s="1"/>
  <c r="G29" i="22" s="1"/>
  <c r="B30" i="22"/>
  <c r="C29" i="46"/>
  <c r="E29" i="46" s="1"/>
  <c r="G29" i="46" s="1"/>
  <c r="B30" i="46"/>
  <c r="C29" i="78"/>
  <c r="E29" i="78" s="1"/>
  <c r="G29" i="78" s="1"/>
  <c r="B30" i="78"/>
  <c r="C29" i="80"/>
  <c r="G29" i="80" s="1"/>
  <c r="B30" i="80"/>
  <c r="C29" i="44"/>
  <c r="E29" i="44" s="1"/>
  <c r="G29" i="44" s="1"/>
  <c r="B30" i="44"/>
  <c r="C30" i="53"/>
  <c r="E30" i="53" s="1"/>
  <c r="G30" i="53" s="1"/>
  <c r="B31" i="53"/>
  <c r="C29" i="8"/>
  <c r="G29" i="8" s="1"/>
  <c r="B30" i="8"/>
  <c r="C29" i="66"/>
  <c r="E29" i="66" s="1"/>
  <c r="G29" i="66" s="1"/>
  <c r="B30" i="66"/>
  <c r="C29" i="67"/>
  <c r="E29" i="67" s="1"/>
  <c r="G29" i="67" s="1"/>
  <c r="B30" i="67"/>
  <c r="C30" i="49"/>
  <c r="E30" i="49" s="1"/>
  <c r="G30" i="49" s="1"/>
  <c r="B31" i="49"/>
  <c r="C29" i="21"/>
  <c r="E29" i="21" s="1"/>
  <c r="G29" i="21" s="1"/>
  <c r="B30" i="21"/>
  <c r="C28" i="91"/>
  <c r="E28" i="91" s="1"/>
  <c r="G28" i="91" s="1"/>
  <c r="B29" i="91"/>
  <c r="G17" i="92"/>
  <c r="C18" i="92"/>
  <c r="C30" i="48"/>
  <c r="E30" i="48" s="1"/>
  <c r="G30" i="48" s="1"/>
  <c r="B31" i="48"/>
  <c r="AD32" i="27"/>
  <c r="BY35" i="41" s="1"/>
  <c r="AC32" i="27"/>
  <c r="BU35" i="41" s="1"/>
  <c r="AJ32" i="27"/>
  <c r="AK32" i="27"/>
  <c r="AL32" i="27"/>
  <c r="AN32" i="27"/>
  <c r="BN32" i="27"/>
  <c r="GK35" i="41" s="1"/>
  <c r="BU32" i="27"/>
  <c r="HI35" i="41" s="1"/>
  <c r="A33" i="27"/>
  <c r="B42" i="40"/>
  <c r="C33" i="60"/>
  <c r="E33" i="60" s="1"/>
  <c r="D37" i="48" l="1"/>
  <c r="F37" i="48"/>
  <c r="C36" i="41"/>
  <c r="D40" i="86"/>
  <c r="F40" i="86" s="1"/>
  <c r="C31" i="122"/>
  <c r="E31" i="122" s="1"/>
  <c r="G31" i="122" s="1"/>
  <c r="B32" i="122"/>
  <c r="D34" i="86"/>
  <c r="F34" i="86" s="1"/>
  <c r="D33" i="86"/>
  <c r="F33" i="86" s="1"/>
  <c r="B33" i="71"/>
  <c r="C32" i="71"/>
  <c r="E32" i="71" s="1"/>
  <c r="G32" i="71" s="1"/>
  <c r="B31" i="121"/>
  <c r="C30" i="121"/>
  <c r="E30" i="121" s="1"/>
  <c r="G30" i="121" s="1"/>
  <c r="B38" i="41"/>
  <c r="CZ38" i="41" s="1"/>
  <c r="CZ39" i="41" s="1"/>
  <c r="C37" i="41"/>
  <c r="C42" i="86"/>
  <c r="BT33" i="27"/>
  <c r="HE36" i="41" s="1"/>
  <c r="C35" i="73"/>
  <c r="E35" i="73" s="1"/>
  <c r="G35" i="73" s="1"/>
  <c r="B36" i="73"/>
  <c r="AR35" i="60"/>
  <c r="H35" i="60"/>
  <c r="Q36" i="60"/>
  <c r="T36" i="60"/>
  <c r="W36" i="60"/>
  <c r="Z36" i="60"/>
  <c r="AC36" i="60"/>
  <c r="AF36" i="60"/>
  <c r="AI36" i="60"/>
  <c r="AO36" i="60"/>
  <c r="AU36" i="60"/>
  <c r="AX36" i="60"/>
  <c r="BA36" i="60"/>
  <c r="AL36" i="60"/>
  <c r="N35" i="60"/>
  <c r="F35" i="60"/>
  <c r="C42" i="127"/>
  <c r="B43" i="127"/>
  <c r="B39" i="87"/>
  <c r="C30" i="117"/>
  <c r="E30" i="117" s="1"/>
  <c r="G30" i="117" s="1"/>
  <c r="B31" i="117"/>
  <c r="C30" i="109"/>
  <c r="E30" i="109" s="1"/>
  <c r="G30" i="109" s="1"/>
  <c r="B31" i="109"/>
  <c r="C30" i="111"/>
  <c r="E30" i="111" s="1"/>
  <c r="G30" i="111" s="1"/>
  <c r="B31" i="111"/>
  <c r="C31" i="24"/>
  <c r="E31" i="24" s="1"/>
  <c r="G31" i="24" s="1"/>
  <c r="B32" i="24"/>
  <c r="C31" i="57"/>
  <c r="E31" i="57" s="1"/>
  <c r="G31" i="57" s="1"/>
  <c r="B32" i="57"/>
  <c r="C32" i="43"/>
  <c r="E32" i="43" s="1"/>
  <c r="G32" i="43" s="1"/>
  <c r="B33" i="43"/>
  <c r="C30" i="125"/>
  <c r="E30" i="125" s="1"/>
  <c r="G30" i="125" s="1"/>
  <c r="B31" i="125"/>
  <c r="E30" i="23"/>
  <c r="G30" i="23" s="1"/>
  <c r="C31" i="23"/>
  <c r="B32" i="23"/>
  <c r="C31" i="17"/>
  <c r="E31" i="17" s="1"/>
  <c r="G31" i="17" s="1"/>
  <c r="B32" i="17"/>
  <c r="C31" i="65"/>
  <c r="E31" i="65" s="1"/>
  <c r="G31" i="65" s="1"/>
  <c r="B32" i="65"/>
  <c r="C31" i="85"/>
  <c r="E31" i="85" s="1"/>
  <c r="G31" i="85" s="1"/>
  <c r="B32" i="85"/>
  <c r="C32" i="11"/>
  <c r="B31" i="11"/>
  <c r="E30" i="11"/>
  <c r="G30" i="11" s="1"/>
  <c r="C30" i="94"/>
  <c r="E30" i="94" s="1"/>
  <c r="G30" i="94" s="1"/>
  <c r="B31" i="94"/>
  <c r="C30" i="95"/>
  <c r="E30" i="95" s="1"/>
  <c r="G30" i="95" s="1"/>
  <c r="B31" i="95"/>
  <c r="C30" i="38"/>
  <c r="E30" i="38" s="1"/>
  <c r="G30" i="38" s="1"/>
  <c r="B31" i="38"/>
  <c r="C30" i="93"/>
  <c r="E30" i="93" s="1"/>
  <c r="G30" i="93" s="1"/>
  <c r="B31" i="93"/>
  <c r="C30" i="61"/>
  <c r="E30" i="61" s="1"/>
  <c r="G30" i="61" s="1"/>
  <c r="B31" i="61"/>
  <c r="C30" i="16"/>
  <c r="E30" i="16" s="1"/>
  <c r="G30" i="16" s="1"/>
  <c r="B31" i="16"/>
  <c r="B31" i="107"/>
  <c r="C30" i="107"/>
  <c r="E30" i="107" s="1"/>
  <c r="G30" i="107" s="1"/>
  <c r="B31" i="19"/>
  <c r="C30" i="19"/>
  <c r="E30" i="19" s="1"/>
  <c r="G30" i="19" s="1"/>
  <c r="C30" i="77"/>
  <c r="E30" i="77" s="1"/>
  <c r="G30" i="77" s="1"/>
  <c r="B31" i="77"/>
  <c r="C30" i="75"/>
  <c r="E30" i="75" s="1"/>
  <c r="G30" i="75" s="1"/>
  <c r="B31" i="75"/>
  <c r="C30" i="112"/>
  <c r="E30" i="112" s="1"/>
  <c r="G30" i="112" s="1"/>
  <c r="B31" i="112"/>
  <c r="C30" i="124"/>
  <c r="E30" i="124" s="1"/>
  <c r="G30" i="124" s="1"/>
  <c r="B31" i="124"/>
  <c r="C30" i="88"/>
  <c r="E30" i="88" s="1"/>
  <c r="G30" i="88" s="1"/>
  <c r="B31" i="88"/>
  <c r="C30" i="18"/>
  <c r="E30" i="18" s="1"/>
  <c r="G30" i="18" s="1"/>
  <c r="B31" i="18"/>
  <c r="C30" i="119"/>
  <c r="E30" i="119" s="1"/>
  <c r="G30" i="119" s="1"/>
  <c r="B31" i="119"/>
  <c r="C30" i="14"/>
  <c r="E30" i="14" s="1"/>
  <c r="G30" i="14" s="1"/>
  <c r="B31" i="14"/>
  <c r="C30" i="104"/>
  <c r="E30" i="104" s="1"/>
  <c r="G30" i="104" s="1"/>
  <c r="B31" i="104"/>
  <c r="C30" i="50"/>
  <c r="E30" i="50" s="1"/>
  <c r="G30" i="50" s="1"/>
  <c r="B31" i="50"/>
  <c r="C30" i="64"/>
  <c r="E30" i="64" s="1"/>
  <c r="G30" i="64" s="1"/>
  <c r="B31" i="64"/>
  <c r="C30" i="22"/>
  <c r="E30" i="22" s="1"/>
  <c r="G30" i="22" s="1"/>
  <c r="B31" i="22"/>
  <c r="C30" i="46"/>
  <c r="E30" i="46" s="1"/>
  <c r="G30" i="46" s="1"/>
  <c r="B31" i="46"/>
  <c r="C30" i="78"/>
  <c r="E30" i="78" s="1"/>
  <c r="G30" i="78" s="1"/>
  <c r="B31" i="78"/>
  <c r="C30" i="80"/>
  <c r="G30" i="80" s="1"/>
  <c r="B31" i="80"/>
  <c r="C30" i="44"/>
  <c r="E30" i="44" s="1"/>
  <c r="G30" i="44" s="1"/>
  <c r="B31" i="44"/>
  <c r="C31" i="53"/>
  <c r="E31" i="53" s="1"/>
  <c r="G31" i="53" s="1"/>
  <c r="B32" i="53"/>
  <c r="C30" i="8"/>
  <c r="G30" i="8" s="1"/>
  <c r="B31" i="8"/>
  <c r="C30" i="66"/>
  <c r="E30" i="66" s="1"/>
  <c r="G30" i="66" s="1"/>
  <c r="B31" i="66"/>
  <c r="C30" i="67"/>
  <c r="E30" i="67" s="1"/>
  <c r="G30" i="67" s="1"/>
  <c r="B31" i="67"/>
  <c r="C31" i="49"/>
  <c r="E31" i="49" s="1"/>
  <c r="G31" i="49" s="1"/>
  <c r="B32" i="49"/>
  <c r="C30" i="21"/>
  <c r="E30" i="21" s="1"/>
  <c r="G30" i="21" s="1"/>
  <c r="B31" i="21"/>
  <c r="C29" i="91"/>
  <c r="E29" i="91" s="1"/>
  <c r="G29" i="91" s="1"/>
  <c r="B30" i="91"/>
  <c r="E18" i="92"/>
  <c r="B18" i="92"/>
  <c r="C31" i="48"/>
  <c r="E31" i="48" s="1"/>
  <c r="G31" i="48" s="1"/>
  <c r="B32" i="48"/>
  <c r="AD33" i="27"/>
  <c r="BY36" i="41" s="1"/>
  <c r="AC33" i="27"/>
  <c r="BU36" i="41" s="1"/>
  <c r="AJ33" i="27"/>
  <c r="AK33" i="27"/>
  <c r="AL33" i="27"/>
  <c r="AN33" i="27"/>
  <c r="BN33" i="27"/>
  <c r="GK36" i="41" s="1"/>
  <c r="BU33" i="27"/>
  <c r="HI36" i="41" s="1"/>
  <c r="A34" i="27"/>
  <c r="B42" i="126"/>
  <c r="A42" i="126" s="1"/>
  <c r="B43" i="40"/>
  <c r="C42" i="40"/>
  <c r="C34" i="60"/>
  <c r="E34" i="60" s="1"/>
  <c r="B33" i="122" l="1"/>
  <c r="C32" i="122"/>
  <c r="E32" i="122" s="1"/>
  <c r="G32" i="122" s="1"/>
  <c r="B34" i="71"/>
  <c r="C33" i="71"/>
  <c r="E33" i="71" s="1"/>
  <c r="G33" i="71" s="1"/>
  <c r="C35" i="60"/>
  <c r="E35" i="60" s="1"/>
  <c r="C43" i="127"/>
  <c r="B32" i="121"/>
  <c r="C31" i="121"/>
  <c r="E31" i="121" s="1"/>
  <c r="G31" i="121" s="1"/>
  <c r="C38" i="41"/>
  <c r="FH35" i="41"/>
  <c r="DD33" i="41"/>
  <c r="X33" i="41"/>
  <c r="HD34" i="41"/>
  <c r="HF34" i="41" s="1"/>
  <c r="DD34" i="41"/>
  <c r="EN32" i="41"/>
  <c r="C43" i="40"/>
  <c r="CJ32" i="41"/>
  <c r="EZ32" i="41"/>
  <c r="CN32" i="41"/>
  <c r="DL34" i="41"/>
  <c r="H33" i="41"/>
  <c r="BT34" i="27"/>
  <c r="HE37" i="41" s="1"/>
  <c r="C36" i="73"/>
  <c r="E36" i="73" s="1"/>
  <c r="G36" i="73" s="1"/>
  <c r="B37" i="73"/>
  <c r="BI34" i="27" s="1"/>
  <c r="AR36" i="60"/>
  <c r="H36" i="60"/>
  <c r="N36" i="60"/>
  <c r="F36" i="60"/>
  <c r="C36" i="60" s="1"/>
  <c r="E36" i="60" s="1"/>
  <c r="Q41" i="60"/>
  <c r="Q42" i="60" s="1"/>
  <c r="T41" i="60"/>
  <c r="T42" i="60" s="1"/>
  <c r="W41" i="60"/>
  <c r="W42" i="60" s="1"/>
  <c r="Z41" i="60"/>
  <c r="Z42" i="60" s="1"/>
  <c r="AC41" i="60"/>
  <c r="AC42" i="60" s="1"/>
  <c r="AF41" i="60"/>
  <c r="AF42" i="60" s="1"/>
  <c r="AI41" i="60"/>
  <c r="AI42" i="60" s="1"/>
  <c r="AL41" i="60"/>
  <c r="AL42" i="60" s="1"/>
  <c r="AO41" i="60"/>
  <c r="AO42" i="60" s="1"/>
  <c r="AU41" i="60"/>
  <c r="AU42" i="60" s="1"/>
  <c r="AX41" i="60"/>
  <c r="AX42" i="60" s="1"/>
  <c r="BA41" i="60"/>
  <c r="BA42" i="60" s="1"/>
  <c r="C39" i="87"/>
  <c r="B42" i="87"/>
  <c r="A42" i="87" s="1"/>
  <c r="C31" i="117"/>
  <c r="E31" i="117" s="1"/>
  <c r="G31" i="117" s="1"/>
  <c r="B32" i="117"/>
  <c r="C31" i="109"/>
  <c r="E31" i="109" s="1"/>
  <c r="G31" i="109" s="1"/>
  <c r="B32" i="109"/>
  <c r="C31" i="111"/>
  <c r="E31" i="111" s="1"/>
  <c r="G31" i="111" s="1"/>
  <c r="B32" i="111"/>
  <c r="C32" i="24"/>
  <c r="E32" i="24" s="1"/>
  <c r="G32" i="24" s="1"/>
  <c r="B33" i="24"/>
  <c r="C32" i="57"/>
  <c r="E32" i="57" s="1"/>
  <c r="G32" i="57" s="1"/>
  <c r="B33" i="57"/>
  <c r="C33" i="43"/>
  <c r="E33" i="43" s="1"/>
  <c r="G33" i="43" s="1"/>
  <c r="B34" i="43"/>
  <c r="C31" i="125"/>
  <c r="E31" i="125" s="1"/>
  <c r="G31" i="125" s="1"/>
  <c r="B32" i="125"/>
  <c r="E31" i="23"/>
  <c r="G31" i="23" s="1"/>
  <c r="C32" i="23"/>
  <c r="B33" i="23"/>
  <c r="C32" i="17"/>
  <c r="E32" i="17" s="1"/>
  <c r="G32" i="17" s="1"/>
  <c r="B33" i="17"/>
  <c r="C32" i="65"/>
  <c r="E32" i="65" s="1"/>
  <c r="G32" i="65" s="1"/>
  <c r="B33" i="65"/>
  <c r="C32" i="85"/>
  <c r="E32" i="85" s="1"/>
  <c r="G32" i="85" s="1"/>
  <c r="B33" i="85"/>
  <c r="C33" i="11"/>
  <c r="B32" i="11"/>
  <c r="E31" i="11"/>
  <c r="G31" i="11" s="1"/>
  <c r="C31" i="94"/>
  <c r="E31" i="94" s="1"/>
  <c r="G31" i="94" s="1"/>
  <c r="B32" i="94"/>
  <c r="C31" i="95"/>
  <c r="E31" i="95" s="1"/>
  <c r="G31" i="95" s="1"/>
  <c r="B32" i="95"/>
  <c r="C31" i="38"/>
  <c r="E31" i="38" s="1"/>
  <c r="G31" i="38" s="1"/>
  <c r="B32" i="38"/>
  <c r="C31" i="93"/>
  <c r="E31" i="93" s="1"/>
  <c r="G31" i="93" s="1"/>
  <c r="B32" i="93"/>
  <c r="C31" i="61"/>
  <c r="E31" i="61" s="1"/>
  <c r="G31" i="61" s="1"/>
  <c r="B32" i="61"/>
  <c r="C31" i="16"/>
  <c r="E31" i="16" s="1"/>
  <c r="G31" i="16" s="1"/>
  <c r="B32" i="16"/>
  <c r="C31" i="107"/>
  <c r="E31" i="107" s="1"/>
  <c r="G31" i="107" s="1"/>
  <c r="B32" i="107"/>
  <c r="C31" i="19"/>
  <c r="E31" i="19" s="1"/>
  <c r="G31" i="19" s="1"/>
  <c r="B32" i="19"/>
  <c r="C31" i="77"/>
  <c r="E31" i="77" s="1"/>
  <c r="G31" i="77" s="1"/>
  <c r="B32" i="77"/>
  <c r="C31" i="75"/>
  <c r="E31" i="75" s="1"/>
  <c r="G31" i="75" s="1"/>
  <c r="B32" i="75"/>
  <c r="C31" i="112"/>
  <c r="E31" i="112" s="1"/>
  <c r="G31" i="112" s="1"/>
  <c r="B32" i="112"/>
  <c r="C31" i="124"/>
  <c r="E31" i="124" s="1"/>
  <c r="G31" i="124" s="1"/>
  <c r="B32" i="124"/>
  <c r="C31" i="88"/>
  <c r="E31" i="88" s="1"/>
  <c r="G31" i="88" s="1"/>
  <c r="B32" i="88"/>
  <c r="C31" i="18"/>
  <c r="E31" i="18" s="1"/>
  <c r="G31" i="18" s="1"/>
  <c r="B32" i="18"/>
  <c r="C31" i="119"/>
  <c r="E31" i="119" s="1"/>
  <c r="G31" i="119" s="1"/>
  <c r="B32" i="119"/>
  <c r="C31" i="14"/>
  <c r="E31" i="14" s="1"/>
  <c r="G31" i="14" s="1"/>
  <c r="B32" i="14"/>
  <c r="C31" i="104"/>
  <c r="E31" i="104" s="1"/>
  <c r="G31" i="104" s="1"/>
  <c r="B32" i="104"/>
  <c r="C31" i="50"/>
  <c r="E31" i="50" s="1"/>
  <c r="G31" i="50" s="1"/>
  <c r="B32" i="50"/>
  <c r="C31" i="64"/>
  <c r="E31" i="64" s="1"/>
  <c r="G31" i="64" s="1"/>
  <c r="B32" i="64"/>
  <c r="C31" i="22"/>
  <c r="E31" i="22" s="1"/>
  <c r="G31" i="22" s="1"/>
  <c r="B32" i="22"/>
  <c r="C31" i="46"/>
  <c r="E31" i="46" s="1"/>
  <c r="G31" i="46" s="1"/>
  <c r="B32" i="46"/>
  <c r="C31" i="78"/>
  <c r="E31" i="78" s="1"/>
  <c r="G31" i="78" s="1"/>
  <c r="B32" i="78"/>
  <c r="C31" i="80"/>
  <c r="G31" i="80" s="1"/>
  <c r="B32" i="80"/>
  <c r="C31" i="44"/>
  <c r="E31" i="44" s="1"/>
  <c r="G31" i="44" s="1"/>
  <c r="B32" i="44"/>
  <c r="C32" i="53"/>
  <c r="E32" i="53" s="1"/>
  <c r="G32" i="53" s="1"/>
  <c r="B33" i="53"/>
  <c r="C31" i="8"/>
  <c r="G31" i="8" s="1"/>
  <c r="B32" i="8"/>
  <c r="C31" i="66"/>
  <c r="E31" i="66" s="1"/>
  <c r="G31" i="66" s="1"/>
  <c r="B32" i="66"/>
  <c r="C31" i="67"/>
  <c r="E31" i="67" s="1"/>
  <c r="G31" i="67" s="1"/>
  <c r="B32" i="67"/>
  <c r="C32" i="49"/>
  <c r="E32" i="49" s="1"/>
  <c r="G32" i="49" s="1"/>
  <c r="B33" i="49"/>
  <c r="C31" i="21"/>
  <c r="E31" i="21" s="1"/>
  <c r="G31" i="21" s="1"/>
  <c r="B32" i="21"/>
  <c r="C30" i="91"/>
  <c r="E30" i="91" s="1"/>
  <c r="G30" i="91" s="1"/>
  <c r="B31" i="91"/>
  <c r="G18" i="92"/>
  <c r="C19" i="92"/>
  <c r="C32" i="48"/>
  <c r="E32" i="48" s="1"/>
  <c r="G32" i="48" s="1"/>
  <c r="B33" i="48"/>
  <c r="AC34" i="27"/>
  <c r="BU37" i="41" s="1"/>
  <c r="AD34" i="27"/>
  <c r="BY37" i="41" s="1"/>
  <c r="AJ34" i="27"/>
  <c r="AK34" i="27"/>
  <c r="AL34" i="27"/>
  <c r="AN34" i="27"/>
  <c r="BN34" i="27"/>
  <c r="GK37" i="41" s="1"/>
  <c r="BU34" i="27"/>
  <c r="HI37" i="41" s="1"/>
  <c r="A35" i="27"/>
  <c r="B43" i="86"/>
  <c r="C42" i="126"/>
  <c r="B43" i="126"/>
  <c r="C33" i="122" l="1"/>
  <c r="E33" i="122" s="1"/>
  <c r="G33" i="122" s="1"/>
  <c r="B34" i="122"/>
  <c r="HH16" i="41"/>
  <c r="HJ16" i="41" s="1"/>
  <c r="BD38" i="41"/>
  <c r="DX16" i="41"/>
  <c r="CN15" i="41"/>
  <c r="GR14" i="41"/>
  <c r="BL14" i="41"/>
  <c r="HD16" i="41"/>
  <c r="DD38" i="41"/>
  <c r="EZ14" i="41"/>
  <c r="AZ15" i="41"/>
  <c r="AJ29" i="41"/>
  <c r="L37" i="41"/>
  <c r="EN15" i="41"/>
  <c r="GF32" i="41"/>
  <c r="X36" i="41"/>
  <c r="BT15" i="41"/>
  <c r="BV15" i="41" s="1"/>
  <c r="BH14" i="41"/>
  <c r="BX33" i="41"/>
  <c r="DD36" i="41"/>
  <c r="FD34" i="41"/>
  <c r="FT33" i="41"/>
  <c r="DT15" i="41"/>
  <c r="AJ16" i="41"/>
  <c r="P33" i="41"/>
  <c r="X34" i="41"/>
  <c r="AF35" i="41"/>
  <c r="CF33" i="41"/>
  <c r="GF15" i="41"/>
  <c r="X15" i="41"/>
  <c r="HD15" i="41"/>
  <c r="HF15" i="41" s="1"/>
  <c r="FH33" i="41"/>
  <c r="FL33" i="41"/>
  <c r="AR29" i="41"/>
  <c r="DP16" i="41"/>
  <c r="GJ38" i="41"/>
  <c r="BH33" i="41"/>
  <c r="CF38" i="41"/>
  <c r="EB14" i="41"/>
  <c r="AB36" i="41"/>
  <c r="AR33" i="41"/>
  <c r="EZ36" i="41"/>
  <c r="HD36" i="41"/>
  <c r="HF36" i="41" s="1"/>
  <c r="AN33" i="41"/>
  <c r="DL16" i="41"/>
  <c r="GZ15" i="41"/>
  <c r="ER14" i="41"/>
  <c r="DL33" i="41"/>
  <c r="FP37" i="41"/>
  <c r="DX37" i="41"/>
  <c r="GJ32" i="41"/>
  <c r="GL32" i="41" s="1"/>
  <c r="T14" i="41"/>
  <c r="CF14" i="41"/>
  <c r="P15" i="41"/>
  <c r="DX34" i="41"/>
  <c r="BX38" i="41"/>
  <c r="AF37" i="41"/>
  <c r="GF28" i="41"/>
  <c r="EZ33" i="41"/>
  <c r="BL16" i="41"/>
  <c r="L15" i="41"/>
  <c r="AN29" i="41"/>
  <c r="EF34" i="41"/>
  <c r="FD16" i="41"/>
  <c r="AJ32" i="41"/>
  <c r="GZ37" i="41"/>
  <c r="FX14" i="41"/>
  <c r="DH16" i="41"/>
  <c r="CB34" i="41"/>
  <c r="AF34" i="41"/>
  <c r="BP38" i="41"/>
  <c r="HH35" i="41"/>
  <c r="HJ35" i="41" s="1"/>
  <c r="CB37" i="41"/>
  <c r="GR32" i="41"/>
  <c r="BH16" i="41"/>
  <c r="GB14" i="41"/>
  <c r="AB34" i="41"/>
  <c r="CV32" i="41"/>
  <c r="GN38" i="41"/>
  <c r="EB29" i="41"/>
  <c r="AR35" i="41"/>
  <c r="FL15" i="41"/>
  <c r="BX36" i="41"/>
  <c r="GZ38" i="41"/>
  <c r="AB14" i="41"/>
  <c r="GZ14" i="41"/>
  <c r="BX29" i="41"/>
  <c r="BZ29" i="41" s="1"/>
  <c r="EV33" i="41"/>
  <c r="EZ15" i="41"/>
  <c r="AF15" i="41"/>
  <c r="AF38" i="41"/>
  <c r="FT35" i="41"/>
  <c r="DT35" i="41"/>
  <c r="CJ36" i="41"/>
  <c r="CN16" i="41"/>
  <c r="CV33" i="41"/>
  <c r="DX14" i="41"/>
  <c r="FT34" i="41"/>
  <c r="P16" i="41"/>
  <c r="AJ34" i="41"/>
  <c r="FD38" i="41"/>
  <c r="EN16" i="41"/>
  <c r="FH34" i="41"/>
  <c r="HH37" i="41"/>
  <c r="HK37" i="41" s="1"/>
  <c r="EB32" i="41"/>
  <c r="EZ34" i="41"/>
  <c r="AV34" i="41"/>
  <c r="AV32" i="41"/>
  <c r="CJ16" i="41"/>
  <c r="FD14" i="41"/>
  <c r="BT34" i="41"/>
  <c r="P34" i="41"/>
  <c r="BT38" i="41"/>
  <c r="H37" i="41"/>
  <c r="GF36" i="41"/>
  <c r="AR34" i="41"/>
  <c r="EZ16" i="41"/>
  <c r="GJ33" i="41"/>
  <c r="GL33" i="41" s="1"/>
  <c r="P14" i="41"/>
  <c r="EB16" i="41"/>
  <c r="HH38" i="41"/>
  <c r="GN32" i="41"/>
  <c r="T32" i="41"/>
  <c r="FD32" i="41"/>
  <c r="BH15" i="41"/>
  <c r="CF15" i="41"/>
  <c r="DT32" i="41"/>
  <c r="EF32" i="41"/>
  <c r="EZ38" i="41"/>
  <c r="EJ29" i="41"/>
  <c r="EV37" i="41"/>
  <c r="EJ32" i="41"/>
  <c r="HH34" i="41"/>
  <c r="P28" i="41"/>
  <c r="HD33" i="41"/>
  <c r="X14" i="41"/>
  <c r="DH34" i="41"/>
  <c r="GV34" i="41"/>
  <c r="AR16" i="41"/>
  <c r="DX15" i="41"/>
  <c r="CB33" i="41"/>
  <c r="DP34" i="41"/>
  <c r="AN38" i="41"/>
  <c r="T37" i="41"/>
  <c r="DH37" i="41"/>
  <c r="ER34" i="41"/>
  <c r="AV15" i="41"/>
  <c r="EV15" i="41"/>
  <c r="P36" i="41"/>
  <c r="EN36" i="41"/>
  <c r="GZ32" i="41"/>
  <c r="H34" i="41"/>
  <c r="GN15" i="41"/>
  <c r="CJ14" i="41"/>
  <c r="H15" i="41"/>
  <c r="AR15" i="41"/>
  <c r="EF14" i="41"/>
  <c r="GZ34" i="41"/>
  <c r="DP32" i="41"/>
  <c r="HH32" i="41"/>
  <c r="HJ32" i="41" s="1"/>
  <c r="AZ38" i="41"/>
  <c r="ER37" i="41"/>
  <c r="ER36" i="41"/>
  <c r="AZ29" i="41"/>
  <c r="CV34" i="41"/>
  <c r="X16" i="41"/>
  <c r="FX15" i="41"/>
  <c r="FP15" i="41"/>
  <c r="GJ34" i="41"/>
  <c r="GL34" i="41" s="1"/>
  <c r="BT33" i="41"/>
  <c r="EV32" i="41"/>
  <c r="AV38" i="41"/>
  <c r="DP29" i="41"/>
  <c r="GB33" i="41"/>
  <c r="X32" i="41"/>
  <c r="EJ15" i="41"/>
  <c r="AJ15" i="41"/>
  <c r="DT14" i="41"/>
  <c r="EN14" i="41"/>
  <c r="HH14" i="41"/>
  <c r="HJ14" i="41" s="1"/>
  <c r="CN34" i="41"/>
  <c r="AF32" i="41"/>
  <c r="H32" i="41"/>
  <c r="FH38" i="41"/>
  <c r="EZ37" i="41"/>
  <c r="GV36" i="41"/>
  <c r="BP35" i="41"/>
  <c r="CF36" i="41"/>
  <c r="AZ16" i="41"/>
  <c r="AV16" i="41"/>
  <c r="GN14" i="41"/>
  <c r="BL32" i="41"/>
  <c r="BH36" i="41"/>
  <c r="FL34" i="41"/>
  <c r="L33" i="41"/>
  <c r="GN16" i="41"/>
  <c r="BD16" i="41"/>
  <c r="AN15" i="41"/>
  <c r="BP15" i="41"/>
  <c r="L14" i="41"/>
  <c r="FH32" i="41"/>
  <c r="FL32" i="41"/>
  <c r="GB38" i="41"/>
  <c r="AR38" i="41"/>
  <c r="CJ35" i="41"/>
  <c r="EN35" i="41"/>
  <c r="FL36" i="41"/>
  <c r="EN37" i="41"/>
  <c r="CB15" i="41"/>
  <c r="P38" i="41"/>
  <c r="AB32" i="41"/>
  <c r="AB33" i="41"/>
  <c r="BX16" i="41"/>
  <c r="BZ16" i="41" s="1"/>
  <c r="AN16" i="41"/>
  <c r="AB16" i="41"/>
  <c r="DT16" i="41"/>
  <c r="H14" i="41"/>
  <c r="FP33" i="41"/>
  <c r="EF33" i="41"/>
  <c r="EN38" i="41"/>
  <c r="EB38" i="41"/>
  <c r="CB36" i="41"/>
  <c r="GN35" i="41"/>
  <c r="BL36" i="41"/>
  <c r="X29" i="41"/>
  <c r="DH35" i="41"/>
  <c r="P32" i="41"/>
  <c r="EB15" i="41"/>
  <c r="BL33" i="41"/>
  <c r="GV29" i="41"/>
  <c r="CJ33" i="41"/>
  <c r="EN34" i="41"/>
  <c r="AR14" i="41"/>
  <c r="T16" i="41"/>
  <c r="FT14" i="41"/>
  <c r="DL14" i="41"/>
  <c r="EV14" i="41"/>
  <c r="GZ33" i="41"/>
  <c r="ER32" i="41"/>
  <c r="FX38" i="41"/>
  <c r="EF38" i="41"/>
  <c r="GN29" i="41"/>
  <c r="GF35" i="41"/>
  <c r="EV36" i="41"/>
  <c r="H29" i="41"/>
  <c r="HD29" i="41"/>
  <c r="HF29" i="41" s="1"/>
  <c r="GZ35" i="41"/>
  <c r="DL32" i="41"/>
  <c r="HH33" i="41"/>
  <c r="FX16" i="41"/>
  <c r="H16" i="41"/>
  <c r="HH15" i="41"/>
  <c r="HJ15" i="41" s="1"/>
  <c r="CF16" i="41"/>
  <c r="DP14" i="41"/>
  <c r="EN33" i="41"/>
  <c r="AF33" i="41"/>
  <c r="DP38" i="41"/>
  <c r="EJ38" i="41"/>
  <c r="FD35" i="41"/>
  <c r="P37" i="41"/>
  <c r="HD37" i="41"/>
  <c r="HF37" i="41" s="1"/>
  <c r="ER38" i="41"/>
  <c r="DX32" i="41"/>
  <c r="FX36" i="41"/>
  <c r="FX34" i="41"/>
  <c r="GV32" i="41"/>
  <c r="GZ16" i="41"/>
  <c r="DD15" i="41"/>
  <c r="DH15" i="41"/>
  <c r="CJ15" i="41"/>
  <c r="GF34" i="41"/>
  <c r="AJ33" i="41"/>
  <c r="DH38" i="41"/>
  <c r="FP38" i="41"/>
  <c r="CF35" i="41"/>
  <c r="GB35" i="41"/>
  <c r="AF28" i="41"/>
  <c r="AZ33" i="41"/>
  <c r="GV33" i="41"/>
  <c r="BL34" i="41"/>
  <c r="CV16" i="41"/>
  <c r="FP16" i="41"/>
  <c r="DD16" i="41"/>
  <c r="ER16" i="41"/>
  <c r="AV14" i="41"/>
  <c r="AJ14" i="41"/>
  <c r="DD14" i="41"/>
  <c r="AZ14" i="41"/>
  <c r="DT34" i="41"/>
  <c r="AV33" i="41"/>
  <c r="GR33" i="41"/>
  <c r="FP34" i="41"/>
  <c r="FX33" i="41"/>
  <c r="T38" i="41"/>
  <c r="GF38" i="41"/>
  <c r="DT38" i="41"/>
  <c r="BX37" i="41"/>
  <c r="CA37" i="41" s="1"/>
  <c r="DX29" i="41"/>
  <c r="EB35" i="41"/>
  <c r="BD36" i="41"/>
  <c r="DL36" i="41"/>
  <c r="DD35" i="41"/>
  <c r="CF29" i="41"/>
  <c r="FH15" i="41"/>
  <c r="GB16" i="41"/>
  <c r="BP14" i="41"/>
  <c r="FH14" i="41"/>
  <c r="EB33" i="41"/>
  <c r="FT32" i="41"/>
  <c r="DD32" i="41"/>
  <c r="FP32" i="41"/>
  <c r="AR32" i="41"/>
  <c r="CV38" i="41"/>
  <c r="CJ38" i="41"/>
  <c r="BH38" i="41"/>
  <c r="GN37" i="41"/>
  <c r="CV37" i="41"/>
  <c r="FT37" i="41"/>
  <c r="DT36" i="41"/>
  <c r="AR36" i="41"/>
  <c r="EN29" i="41"/>
  <c r="GR18" i="41"/>
  <c r="FL25" i="41"/>
  <c r="H23" i="41"/>
  <c r="CR9" i="41"/>
  <c r="CB24" i="41"/>
  <c r="FD23" i="41"/>
  <c r="CF25" i="41"/>
  <c r="X19" i="41"/>
  <c r="CF23" i="41"/>
  <c r="L24" i="41"/>
  <c r="FD19" i="41"/>
  <c r="BX24" i="41"/>
  <c r="BZ24" i="41" s="1"/>
  <c r="EZ17" i="41"/>
  <c r="DT18" i="41"/>
  <c r="GV17" i="41"/>
  <c r="BD24" i="41"/>
  <c r="CR20" i="41"/>
  <c r="T24" i="41"/>
  <c r="FD25" i="41"/>
  <c r="EJ17" i="41"/>
  <c r="DT23" i="41"/>
  <c r="DD24" i="41"/>
  <c r="EV25" i="41"/>
  <c r="BH20" i="41"/>
  <c r="BL24" i="41"/>
  <c r="CR33" i="41"/>
  <c r="EZ20" i="41"/>
  <c r="EJ24" i="41"/>
  <c r="L19" i="41"/>
  <c r="T20" i="41"/>
  <c r="P19" i="41"/>
  <c r="AR17" i="41"/>
  <c r="DD20" i="41"/>
  <c r="EF19" i="41"/>
  <c r="AZ23" i="41"/>
  <c r="ER20" i="41"/>
  <c r="EF20" i="41"/>
  <c r="FX25" i="41"/>
  <c r="AZ25" i="41"/>
  <c r="DL17" i="41"/>
  <c r="AF25" i="41"/>
  <c r="CF19" i="41"/>
  <c r="CV24" i="41"/>
  <c r="FT19" i="41"/>
  <c r="GZ25" i="41"/>
  <c r="EZ23" i="41"/>
  <c r="T23" i="41"/>
  <c r="FH23" i="41"/>
  <c r="GZ19" i="41"/>
  <c r="X23" i="41"/>
  <c r="AN24" i="41"/>
  <c r="CR36" i="41"/>
  <c r="DD25" i="41"/>
  <c r="BL19" i="41"/>
  <c r="CJ17" i="41"/>
  <c r="DP18" i="41"/>
  <c r="CB23" i="41"/>
  <c r="H20" i="41"/>
  <c r="FP23" i="41"/>
  <c r="DL19" i="41"/>
  <c r="AJ25" i="41"/>
  <c r="CR24" i="41"/>
  <c r="GN18" i="41"/>
  <c r="EJ19" i="41"/>
  <c r="AB20" i="41"/>
  <c r="EZ18" i="41"/>
  <c r="BT24" i="41"/>
  <c r="BV24" i="41" s="1"/>
  <c r="GR19" i="41"/>
  <c r="AZ24" i="41"/>
  <c r="GV23" i="41"/>
  <c r="CR23" i="41"/>
  <c r="X24" i="41"/>
  <c r="HD20" i="41"/>
  <c r="HF20" i="41" s="1"/>
  <c r="GJ25" i="41"/>
  <c r="GL25" i="41" s="1"/>
  <c r="GZ23" i="41"/>
  <c r="EB23" i="41"/>
  <c r="CN18" i="41"/>
  <c r="EZ19" i="41"/>
  <c r="DT17" i="41"/>
  <c r="BP24" i="41"/>
  <c r="FH18" i="41"/>
  <c r="L18" i="41"/>
  <c r="BP25" i="41"/>
  <c r="BX18" i="41"/>
  <c r="BZ18" i="41" s="1"/>
  <c r="AV24" i="41"/>
  <c r="FP24" i="41"/>
  <c r="AB17" i="41"/>
  <c r="AF18" i="41"/>
  <c r="AR18" i="41"/>
  <c r="FD18" i="41"/>
  <c r="L17" i="41"/>
  <c r="CV17" i="41"/>
  <c r="AJ17" i="41"/>
  <c r="FL19" i="41"/>
  <c r="FX24" i="41"/>
  <c r="BL20" i="41"/>
  <c r="DL24" i="41"/>
  <c r="BP20" i="41"/>
  <c r="GF25" i="41"/>
  <c r="T17" i="41"/>
  <c r="GJ23" i="41"/>
  <c r="GL23" i="41" s="1"/>
  <c r="P24" i="41"/>
  <c r="CR18" i="41"/>
  <c r="EN24" i="41"/>
  <c r="DX17" i="41"/>
  <c r="HH17" i="41"/>
  <c r="HJ17" i="41" s="1"/>
  <c r="BL25" i="41"/>
  <c r="EB20" i="41"/>
  <c r="BP17" i="41"/>
  <c r="BD20" i="41"/>
  <c r="BX17" i="41"/>
  <c r="BZ17" i="41" s="1"/>
  <c r="P17" i="41"/>
  <c r="CJ23" i="41"/>
  <c r="DD23" i="41"/>
  <c r="GN17" i="41"/>
  <c r="DX20" i="41"/>
  <c r="GZ20" i="41"/>
  <c r="ER24" i="41"/>
  <c r="EJ18" i="41"/>
  <c r="BH25" i="41"/>
  <c r="CR19" i="41"/>
  <c r="DL25" i="41"/>
  <c r="DP17" i="41"/>
  <c r="ER17" i="41"/>
  <c r="AJ20" i="41"/>
  <c r="BH24" i="41"/>
  <c r="AR23" i="41"/>
  <c r="FL18" i="41"/>
  <c r="CR32" i="41"/>
  <c r="BP18" i="41"/>
  <c r="ER25" i="41"/>
  <c r="AN23" i="41"/>
  <c r="CV23" i="41"/>
  <c r="EV23" i="41"/>
  <c r="AZ20" i="41"/>
  <c r="CR16" i="41"/>
  <c r="FT20" i="41"/>
  <c r="BT23" i="41"/>
  <c r="BV23" i="41" s="1"/>
  <c r="AJ23" i="41"/>
  <c r="CR34" i="41"/>
  <c r="CR10" i="41"/>
  <c r="AJ18" i="41"/>
  <c r="FX23" i="41"/>
  <c r="GR25" i="41"/>
  <c r="HD23" i="41"/>
  <c r="HF23" i="41" s="1"/>
  <c r="AF20" i="41"/>
  <c r="GF17" i="41"/>
  <c r="EN23" i="41"/>
  <c r="GR20" i="41"/>
  <c r="AB25" i="41"/>
  <c r="P25" i="41"/>
  <c r="EJ20" i="41"/>
  <c r="BP23" i="41"/>
  <c r="ER23" i="41"/>
  <c r="L23" i="41"/>
  <c r="GN19" i="41"/>
  <c r="EN25" i="41"/>
  <c r="HD19" i="41"/>
  <c r="HF19" i="41" s="1"/>
  <c r="GF20" i="41"/>
  <c r="FL24" i="41"/>
  <c r="GB24" i="41"/>
  <c r="CB19" i="41"/>
  <c r="BL18" i="41"/>
  <c r="CR29" i="41"/>
  <c r="CB25" i="41"/>
  <c r="CR35" i="41"/>
  <c r="CJ25" i="41"/>
  <c r="CR37" i="41"/>
  <c r="DL18" i="41"/>
  <c r="FX19" i="41"/>
  <c r="BH19" i="41"/>
  <c r="BT18" i="41"/>
  <c r="BV18" i="41" s="1"/>
  <c r="ER18" i="41"/>
  <c r="FH19" i="41"/>
  <c r="GV19" i="41"/>
  <c r="CR6" i="41"/>
  <c r="GN24" i="41"/>
  <c r="FX20" i="41"/>
  <c r="EB19" i="41"/>
  <c r="EF17" i="41"/>
  <c r="GJ17" i="41"/>
  <c r="GL17" i="41" s="1"/>
  <c r="P18" i="41"/>
  <c r="BT20" i="41"/>
  <c r="BV20" i="41" s="1"/>
  <c r="GJ19" i="41"/>
  <c r="GL19" i="41" s="1"/>
  <c r="AB24" i="41"/>
  <c r="AZ17" i="41"/>
  <c r="DT19" i="41"/>
  <c r="GB19" i="41"/>
  <c r="AN17" i="41"/>
  <c r="BX25" i="41"/>
  <c r="BZ25" i="41" s="1"/>
  <c r="CR26" i="41"/>
  <c r="HH25" i="41"/>
  <c r="HJ25" i="41" s="1"/>
  <c r="X18" i="41"/>
  <c r="CF17" i="41"/>
  <c r="HH23" i="41"/>
  <c r="HJ23" i="41" s="1"/>
  <c r="HH18" i="41"/>
  <c r="HJ18" i="41" s="1"/>
  <c r="DD19" i="41"/>
  <c r="GN23" i="41"/>
  <c r="GB20" i="41"/>
  <c r="HD24" i="41"/>
  <c r="HF24" i="41" s="1"/>
  <c r="GV20" i="41"/>
  <c r="DT20" i="41"/>
  <c r="AR19" i="41"/>
  <c r="L25" i="41"/>
  <c r="DL20" i="41"/>
  <c r="GZ17" i="41"/>
  <c r="CR11" i="41"/>
  <c r="CF24" i="41"/>
  <c r="BL17" i="41"/>
  <c r="DT25" i="41"/>
  <c r="CN20" i="41"/>
  <c r="EV19" i="41"/>
  <c r="CN24" i="41"/>
  <c r="AR20" i="41"/>
  <c r="DX18" i="41"/>
  <c r="CJ24" i="41"/>
  <c r="HD17" i="41"/>
  <c r="HF17" i="41" s="1"/>
  <c r="AB18" i="41"/>
  <c r="DH18" i="41"/>
  <c r="FT17" i="41"/>
  <c r="DD17" i="41"/>
  <c r="CN23" i="41"/>
  <c r="GF18" i="41"/>
  <c r="H19" i="41"/>
  <c r="AR24" i="41"/>
  <c r="CV25" i="41"/>
  <c r="DH20" i="41"/>
  <c r="DP25" i="41"/>
  <c r="EV18" i="41"/>
  <c r="GN25" i="41"/>
  <c r="EB18" i="41"/>
  <c r="GJ18" i="41"/>
  <c r="GL18" i="41" s="1"/>
  <c r="GB18" i="41"/>
  <c r="DH25" i="41"/>
  <c r="DP23" i="41"/>
  <c r="DX25" i="41"/>
  <c r="H18" i="41"/>
  <c r="CV19" i="41"/>
  <c r="X25" i="41"/>
  <c r="CR7" i="41"/>
  <c r="CR14" i="41"/>
  <c r="DP19" i="41"/>
  <c r="CR5" i="41"/>
  <c r="DX19" i="41"/>
  <c r="CJ19" i="41"/>
  <c r="AV17" i="41"/>
  <c r="EF18" i="41"/>
  <c r="FL23" i="41"/>
  <c r="HD18" i="41"/>
  <c r="HF18" i="41" s="1"/>
  <c r="ER19" i="41"/>
  <c r="GB25" i="41"/>
  <c r="AN20" i="41"/>
  <c r="AN25" i="41"/>
  <c r="EZ25" i="41"/>
  <c r="AZ19" i="41"/>
  <c r="AV19" i="41"/>
  <c r="EN17" i="41"/>
  <c r="BH18" i="41"/>
  <c r="DT24" i="41"/>
  <c r="FH25" i="41"/>
  <c r="FP18" i="41"/>
  <c r="BT17" i="41"/>
  <c r="BV17" i="41" s="1"/>
  <c r="FX17" i="41"/>
  <c r="CR15" i="41"/>
  <c r="X17" i="41"/>
  <c r="EF25" i="41"/>
  <c r="GZ18" i="41"/>
  <c r="EF23" i="41"/>
  <c r="GV24" i="41"/>
  <c r="T25" i="41"/>
  <c r="AF23" i="41"/>
  <c r="GV25" i="41"/>
  <c r="DH19" i="41"/>
  <c r="GF19" i="41"/>
  <c r="GF23" i="41"/>
  <c r="CR38" i="41"/>
  <c r="GB17" i="41"/>
  <c r="FP17" i="41"/>
  <c r="X20" i="41"/>
  <c r="GF24" i="41"/>
  <c r="EV17" i="41"/>
  <c r="CF20" i="41"/>
  <c r="HD5" i="41"/>
  <c r="HF5" i="41" s="1"/>
  <c r="DH24" i="41"/>
  <c r="FT24" i="41"/>
  <c r="FD20" i="41"/>
  <c r="EJ23" i="41"/>
  <c r="DP24" i="41"/>
  <c r="AF19" i="41"/>
  <c r="AV20" i="41"/>
  <c r="FT23" i="41"/>
  <c r="DX24" i="41"/>
  <c r="GJ24" i="41"/>
  <c r="GL24" i="41" s="1"/>
  <c r="CJ20" i="41"/>
  <c r="BX23" i="41"/>
  <c r="BZ23" i="41" s="1"/>
  <c r="H17" i="41"/>
  <c r="AV25" i="41"/>
  <c r="FX18" i="41"/>
  <c r="EV24" i="41"/>
  <c r="CF18" i="41"/>
  <c r="FL20" i="41"/>
  <c r="CR8" i="41"/>
  <c r="CV20" i="41"/>
  <c r="AJ24" i="41"/>
  <c r="BD17" i="41"/>
  <c r="CN17" i="41"/>
  <c r="FL17" i="41"/>
  <c r="CB18" i="41"/>
  <c r="AV18" i="41"/>
  <c r="AB23" i="41"/>
  <c r="CV18" i="41"/>
  <c r="BT19" i="41"/>
  <c r="BV19" i="41" s="1"/>
  <c r="H24" i="41"/>
  <c r="T19" i="41"/>
  <c r="GB23" i="41"/>
  <c r="DP20" i="41"/>
  <c r="AB19" i="41"/>
  <c r="BH23" i="41"/>
  <c r="EN19" i="41"/>
  <c r="HH20" i="41"/>
  <c r="HJ20" i="41" s="1"/>
  <c r="GV18" i="41"/>
  <c r="FH17" i="41"/>
  <c r="P20" i="41"/>
  <c r="GR17" i="41"/>
  <c r="CN25" i="41"/>
  <c r="CR17" i="41"/>
  <c r="FT18" i="41"/>
  <c r="BD19" i="41"/>
  <c r="CJ18" i="41"/>
  <c r="GR23" i="41"/>
  <c r="EJ25" i="41"/>
  <c r="BD18" i="41"/>
  <c r="GJ20" i="41"/>
  <c r="GL20" i="41" s="1"/>
  <c r="FH20" i="41"/>
  <c r="BH17" i="41"/>
  <c r="CB17" i="41"/>
  <c r="FD17" i="41"/>
  <c r="P23" i="41"/>
  <c r="EN20" i="41"/>
  <c r="H25" i="41"/>
  <c r="BT25" i="41"/>
  <c r="BV25" i="41" s="1"/>
  <c r="AN18" i="41"/>
  <c r="BD25" i="41"/>
  <c r="GR24" i="41"/>
  <c r="HH19" i="41"/>
  <c r="HJ19" i="41" s="1"/>
  <c r="CN19" i="41"/>
  <c r="EV20" i="41"/>
  <c r="BD23" i="41"/>
  <c r="EB17" i="41"/>
  <c r="EB24" i="41"/>
  <c r="EN18" i="41"/>
  <c r="AN19" i="41"/>
  <c r="GN20" i="41"/>
  <c r="FT25" i="41"/>
  <c r="T18" i="41"/>
  <c r="L20" i="41"/>
  <c r="AF17" i="41"/>
  <c r="CR28" i="41"/>
  <c r="DH23" i="41"/>
  <c r="FP19" i="41"/>
  <c r="HH24" i="41"/>
  <c r="HJ24" i="41" s="1"/>
  <c r="BX20" i="41"/>
  <c r="BZ20" i="41" s="1"/>
  <c r="EB25" i="41"/>
  <c r="DD18" i="41"/>
  <c r="CB20" i="41"/>
  <c r="FD24" i="41"/>
  <c r="AJ19" i="41"/>
  <c r="FP20" i="41"/>
  <c r="AV23" i="41"/>
  <c r="CR27" i="41"/>
  <c r="AF24" i="41"/>
  <c r="DH17" i="41"/>
  <c r="DL23" i="41"/>
  <c r="EF24" i="41"/>
  <c r="BL23" i="41"/>
  <c r="CR25" i="41"/>
  <c r="BX19" i="41"/>
  <c r="BZ19" i="41" s="1"/>
  <c r="EZ24" i="41"/>
  <c r="AZ18" i="41"/>
  <c r="AR25" i="41"/>
  <c r="DX23" i="41"/>
  <c r="HD25" i="41"/>
  <c r="HF25" i="41" s="1"/>
  <c r="GF5" i="41"/>
  <c r="HH5" i="41"/>
  <c r="HJ5" i="41" s="1"/>
  <c r="GV5" i="41"/>
  <c r="FH24" i="41"/>
  <c r="DD5" i="41"/>
  <c r="GB5" i="41"/>
  <c r="DT5" i="41"/>
  <c r="EJ6" i="41"/>
  <c r="FP5" i="41"/>
  <c r="EF5" i="41"/>
  <c r="FP25" i="41"/>
  <c r="BL5" i="41"/>
  <c r="BP19" i="41"/>
  <c r="AN5" i="41"/>
  <c r="BP5" i="41"/>
  <c r="DX5" i="41"/>
  <c r="AV5" i="41"/>
  <c r="BX5" i="41"/>
  <c r="BZ5" i="41" s="1"/>
  <c r="X5" i="41"/>
  <c r="EV5" i="41"/>
  <c r="DH5" i="41"/>
  <c r="GR5" i="41"/>
  <c r="GJ5" i="41"/>
  <c r="GL5" i="41" s="1"/>
  <c r="FH5" i="41"/>
  <c r="L5" i="41"/>
  <c r="GN5" i="41"/>
  <c r="AB5" i="41"/>
  <c r="AF5" i="41"/>
  <c r="P5" i="41"/>
  <c r="AJ5" i="41"/>
  <c r="H5" i="41"/>
  <c r="FT5" i="41"/>
  <c r="DP5" i="41"/>
  <c r="GZ5" i="41"/>
  <c r="CN5" i="41"/>
  <c r="CJ5" i="41"/>
  <c r="AR5" i="41"/>
  <c r="GZ24" i="41"/>
  <c r="T5" i="41"/>
  <c r="CJ7" i="41"/>
  <c r="EN5" i="41"/>
  <c r="T7" i="41"/>
  <c r="BT6" i="41"/>
  <c r="BV6" i="41" s="1"/>
  <c r="CB5" i="41"/>
  <c r="BH8" i="41"/>
  <c r="EN8" i="41"/>
  <c r="GV7" i="41"/>
  <c r="CB6" i="41"/>
  <c r="GN7" i="41"/>
  <c r="GJ7" i="41"/>
  <c r="GL7" i="41" s="1"/>
  <c r="DH8" i="41"/>
  <c r="EB8" i="41"/>
  <c r="BH5" i="41"/>
  <c r="AV6" i="41"/>
  <c r="AZ5" i="41"/>
  <c r="L6" i="41"/>
  <c r="CJ6" i="41"/>
  <c r="EB7" i="41"/>
  <c r="H8" i="41"/>
  <c r="EJ5" i="41"/>
  <c r="FL5" i="41"/>
  <c r="BP7" i="41"/>
  <c r="GB6" i="41"/>
  <c r="AJ8" i="41"/>
  <c r="EZ7" i="41"/>
  <c r="ER6" i="41"/>
  <c r="EV8" i="41"/>
  <c r="FD5" i="41"/>
  <c r="L7" i="41"/>
  <c r="BT10" i="41"/>
  <c r="BV10" i="41" s="1"/>
  <c r="CV5" i="41"/>
  <c r="BD5" i="41"/>
  <c r="FH6" i="41"/>
  <c r="CB8" i="41"/>
  <c r="BT7" i="41"/>
  <c r="BV7" i="41" s="1"/>
  <c r="HD6" i="41"/>
  <c r="HF6" i="41" s="1"/>
  <c r="DT8" i="41"/>
  <c r="EZ5" i="41"/>
  <c r="CF8" i="41"/>
  <c r="X7" i="41"/>
  <c r="GR7" i="41"/>
  <c r="AJ6" i="41"/>
  <c r="GZ8" i="41"/>
  <c r="AF6" i="41"/>
  <c r="H7" i="41"/>
  <c r="BD8" i="41"/>
  <c r="CF6" i="41"/>
  <c r="AB7" i="41"/>
  <c r="FX8" i="41"/>
  <c r="FT7" i="41"/>
  <c r="FT10" i="41"/>
  <c r="GV6" i="41"/>
  <c r="FH7" i="41"/>
  <c r="GF6" i="41"/>
  <c r="FH8" i="41"/>
  <c r="DL5" i="41"/>
  <c r="CB9" i="41"/>
  <c r="CV7" i="41"/>
  <c r="GN6" i="41"/>
  <c r="BD7" i="41"/>
  <c r="BT5" i="41"/>
  <c r="BV5" i="41" s="1"/>
  <c r="X9" i="41"/>
  <c r="AV8" i="41"/>
  <c r="FD8" i="41"/>
  <c r="AR7" i="41"/>
  <c r="BX7" i="41"/>
  <c r="BZ7" i="41" s="1"/>
  <c r="EF6" i="41"/>
  <c r="X8" i="41"/>
  <c r="FL6" i="41"/>
  <c r="EV10" i="41"/>
  <c r="EB5" i="41"/>
  <c r="BL9" i="41"/>
  <c r="BX8" i="41"/>
  <c r="BZ8" i="41" s="1"/>
  <c r="GZ6" i="41"/>
  <c r="BL8" i="41"/>
  <c r="BX6" i="41"/>
  <c r="BZ6" i="41" s="1"/>
  <c r="EZ6" i="41"/>
  <c r="AZ7" i="41"/>
  <c r="EN9" i="41"/>
  <c r="AN6" i="41"/>
  <c r="P6" i="41"/>
  <c r="GJ6" i="41"/>
  <c r="GL6" i="41" s="1"/>
  <c r="CV10" i="41"/>
  <c r="FT8" i="41"/>
  <c r="DH7" i="41"/>
  <c r="AR6" i="41"/>
  <c r="GF7" i="41"/>
  <c r="FP6" i="41"/>
  <c r="EF8" i="41"/>
  <c r="CJ8" i="41"/>
  <c r="GF8" i="41"/>
  <c r="FD7" i="41"/>
  <c r="X6" i="41"/>
  <c r="DD7" i="41"/>
  <c r="GR8" i="41"/>
  <c r="BD6" i="41"/>
  <c r="GB9" i="41"/>
  <c r="ER5" i="41"/>
  <c r="L8" i="41"/>
  <c r="CV8" i="41"/>
  <c r="GV9" i="41"/>
  <c r="DL7" i="41"/>
  <c r="GB7" i="41"/>
  <c r="CN8" i="41"/>
  <c r="GN8" i="41"/>
  <c r="AB8" i="41"/>
  <c r="T6" i="41"/>
  <c r="BL7" i="41"/>
  <c r="CF5" i="41"/>
  <c r="EJ8" i="41"/>
  <c r="ER7" i="41"/>
  <c r="BH6" i="41"/>
  <c r="DL8" i="41"/>
  <c r="AN8" i="41"/>
  <c r="GR6" i="41"/>
  <c r="HD7" i="41"/>
  <c r="HF7" i="41" s="1"/>
  <c r="EN6" i="41"/>
  <c r="AJ10" i="41"/>
  <c r="FT6" i="41"/>
  <c r="P7" i="41"/>
  <c r="AZ6" i="41"/>
  <c r="EV6" i="41"/>
  <c r="CN6" i="41"/>
  <c r="AR8" i="41"/>
  <c r="DP6" i="41"/>
  <c r="FX7" i="41"/>
  <c r="DD8" i="41"/>
  <c r="DX7" i="41"/>
  <c r="CN7" i="41"/>
  <c r="HH7" i="41"/>
  <c r="HJ7" i="41" s="1"/>
  <c r="FX5" i="41"/>
  <c r="FH10" i="41"/>
  <c r="P8" i="41"/>
  <c r="GV8" i="41"/>
  <c r="GN9" i="41"/>
  <c r="EB6" i="41"/>
  <c r="DP8" i="41"/>
  <c r="DL6" i="41"/>
  <c r="HD8" i="41"/>
  <c r="HF8" i="41" s="1"/>
  <c r="EJ7" i="41"/>
  <c r="CN9" i="41"/>
  <c r="FL10" i="41"/>
  <c r="H6" i="41"/>
  <c r="DP9" i="41"/>
  <c r="GZ9" i="41"/>
  <c r="FD6" i="41"/>
  <c r="DH6" i="41"/>
  <c r="BP8" i="41"/>
  <c r="HH9" i="41"/>
  <c r="HJ9" i="41" s="1"/>
  <c r="CJ9" i="41"/>
  <c r="FP7" i="41"/>
  <c r="FX6" i="41"/>
  <c r="CF7" i="41"/>
  <c r="HD9" i="41"/>
  <c r="HF9" i="41" s="1"/>
  <c r="FL9" i="41"/>
  <c r="AR9" i="41"/>
  <c r="T9" i="41"/>
  <c r="GN11" i="41"/>
  <c r="DT10" i="41"/>
  <c r="DX6" i="41"/>
  <c r="DT7" i="41"/>
  <c r="FP10" i="41"/>
  <c r="BX9" i="41"/>
  <c r="BZ9" i="41" s="1"/>
  <c r="GN10" i="41"/>
  <c r="FP8" i="41"/>
  <c r="AV9" i="41"/>
  <c r="AN7" i="41"/>
  <c r="T8" i="41"/>
  <c r="CV6" i="41"/>
  <c r="L11" i="41"/>
  <c r="BT8" i="41"/>
  <c r="BV8" i="41" s="1"/>
  <c r="GR9" i="41"/>
  <c r="EF9" i="41"/>
  <c r="BH7" i="41"/>
  <c r="FX9" i="41"/>
  <c r="BP10" i="41"/>
  <c r="P9" i="41"/>
  <c r="ER8" i="41"/>
  <c r="DD9" i="41"/>
  <c r="HH6" i="41"/>
  <c r="HJ6" i="41" s="1"/>
  <c r="AZ9" i="41"/>
  <c r="EV9" i="41"/>
  <c r="AJ7" i="41"/>
  <c r="GJ8" i="41"/>
  <c r="GL8" i="41" s="1"/>
  <c r="BX10" i="41"/>
  <c r="BZ10" i="41" s="1"/>
  <c r="CB7" i="41"/>
  <c r="BP9" i="41"/>
  <c r="DP7" i="41"/>
  <c r="FD10" i="41"/>
  <c r="FD11" i="41"/>
  <c r="EZ11" i="41"/>
  <c r="GB8" i="41"/>
  <c r="AB10" i="41"/>
  <c r="DX8" i="41"/>
  <c r="GF10" i="41"/>
  <c r="CV11" i="41"/>
  <c r="FH9" i="41"/>
  <c r="BH10" i="41"/>
  <c r="EZ10" i="41"/>
  <c r="HD11" i="41"/>
  <c r="HF11" i="41" s="1"/>
  <c r="BX11" i="41"/>
  <c r="BZ11" i="41" s="1"/>
  <c r="BL10" i="41"/>
  <c r="CF10" i="41"/>
  <c r="AB11" i="41"/>
  <c r="GZ11" i="41"/>
  <c r="AB6" i="41"/>
  <c r="EV7" i="41"/>
  <c r="FX11" i="41"/>
  <c r="AJ9" i="41"/>
  <c r="EJ10" i="41"/>
  <c r="HH10" i="41"/>
  <c r="HJ10" i="41" s="1"/>
  <c r="CF11" i="41"/>
  <c r="DP10" i="41"/>
  <c r="EZ9" i="41"/>
  <c r="FL8" i="41"/>
  <c r="DH10" i="41"/>
  <c r="H9" i="41"/>
  <c r="FD9" i="41"/>
  <c r="T10" i="41"/>
  <c r="DX11" i="41"/>
  <c r="HH11" i="41"/>
  <c r="HJ11" i="41" s="1"/>
  <c r="EV11" i="41"/>
  <c r="GJ9" i="41"/>
  <c r="GL9" i="41" s="1"/>
  <c r="EF10" i="41"/>
  <c r="ER10" i="41"/>
  <c r="AF7" i="41"/>
  <c r="BP6" i="41"/>
  <c r="GF9" i="41"/>
  <c r="CJ11" i="41"/>
  <c r="DL9" i="41"/>
  <c r="EN7" i="41"/>
  <c r="HH8" i="41"/>
  <c r="HJ8" i="41" s="1"/>
  <c r="FP9" i="41"/>
  <c r="BD10" i="41"/>
  <c r="HD10" i="41"/>
  <c r="HF10" i="41" s="1"/>
  <c r="DT6" i="41"/>
  <c r="DD11" i="41"/>
  <c r="H10" i="41"/>
  <c r="EZ8" i="41"/>
  <c r="BL6" i="41"/>
  <c r="BH11" i="41"/>
  <c r="CF9" i="41"/>
  <c r="BD9" i="41"/>
  <c r="GB10" i="41"/>
  <c r="AZ10" i="41"/>
  <c r="AF8" i="41"/>
  <c r="AZ8" i="41"/>
  <c r="DH9" i="41"/>
  <c r="EB9" i="41"/>
  <c r="DT11" i="41"/>
  <c r="DL10" i="41"/>
  <c r="DT9" i="41"/>
  <c r="EJ9" i="41"/>
  <c r="BL11" i="41"/>
  <c r="DD6" i="41"/>
  <c r="CV9" i="41"/>
  <c r="GZ7" i="41"/>
  <c r="GZ10" i="41"/>
  <c r="H11" i="41"/>
  <c r="L9" i="41"/>
  <c r="AZ11" i="41"/>
  <c r="ER9" i="41"/>
  <c r="EJ11" i="41"/>
  <c r="P10" i="41"/>
  <c r="GV11" i="41"/>
  <c r="BT11" i="41"/>
  <c r="BV11" i="41" s="1"/>
  <c r="L10" i="41"/>
  <c r="AR10" i="41"/>
  <c r="AJ11" i="41"/>
  <c r="T11" i="41"/>
  <c r="AF10" i="41"/>
  <c r="AV10" i="41"/>
  <c r="DP11" i="41"/>
  <c r="P11" i="41"/>
  <c r="EN11" i="41"/>
  <c r="AN10" i="41"/>
  <c r="CB10" i="41"/>
  <c r="EB11" i="41"/>
  <c r="FX10" i="41"/>
  <c r="GF11" i="41"/>
  <c r="DD10" i="41"/>
  <c r="BP11" i="41"/>
  <c r="X10" i="41"/>
  <c r="CJ10" i="41"/>
  <c r="GJ11" i="41"/>
  <c r="GL11" i="41" s="1"/>
  <c r="AF11" i="41"/>
  <c r="AR11" i="41"/>
  <c r="CN10" i="41"/>
  <c r="ER11" i="41"/>
  <c r="DX10" i="41"/>
  <c r="AN9" i="41"/>
  <c r="BT9" i="41"/>
  <c r="BV9" i="41" s="1"/>
  <c r="AV11" i="41"/>
  <c r="GR10" i="41"/>
  <c r="EB10" i="41"/>
  <c r="AV7" i="41"/>
  <c r="FT11" i="41"/>
  <c r="DL11" i="41"/>
  <c r="FL11" i="41"/>
  <c r="CB11" i="41"/>
  <c r="X11" i="41"/>
  <c r="AF9" i="41"/>
  <c r="EF11" i="41"/>
  <c r="FH11" i="41"/>
  <c r="AN11" i="41"/>
  <c r="BH9" i="41"/>
  <c r="GJ10" i="41"/>
  <c r="GL10" i="41" s="1"/>
  <c r="GV10" i="41"/>
  <c r="FL7" i="41"/>
  <c r="CN11" i="41"/>
  <c r="FP11" i="41"/>
  <c r="FT9" i="41"/>
  <c r="AB9" i="41"/>
  <c r="DX9" i="41"/>
  <c r="EN10" i="41"/>
  <c r="EF7" i="41"/>
  <c r="BD11" i="41"/>
  <c r="GB11" i="41"/>
  <c r="GR11" i="41"/>
  <c r="DH11" i="41"/>
  <c r="GF26" i="41"/>
  <c r="BT27" i="41"/>
  <c r="BV27" i="41" s="1"/>
  <c r="DX27" i="41"/>
  <c r="L26" i="41"/>
  <c r="FL27" i="41"/>
  <c r="CJ27" i="41"/>
  <c r="GB27" i="41"/>
  <c r="EV26" i="41"/>
  <c r="BD26" i="41"/>
  <c r="AN26" i="41"/>
  <c r="CV26" i="41"/>
  <c r="BX26" i="41"/>
  <c r="BZ26" i="41" s="1"/>
  <c r="FH27" i="41"/>
  <c r="FT26" i="41"/>
  <c r="FT27" i="41"/>
  <c r="CN26" i="41"/>
  <c r="EN26" i="41"/>
  <c r="DH28" i="41"/>
  <c r="GZ27" i="41"/>
  <c r="AZ26" i="41"/>
  <c r="DP27" i="41"/>
  <c r="FL26" i="41"/>
  <c r="BL27" i="41"/>
  <c r="EJ27" i="41"/>
  <c r="FT28" i="41"/>
  <c r="EZ27" i="41"/>
  <c r="AV28" i="41"/>
  <c r="GJ27" i="41"/>
  <c r="GL27" i="41" s="1"/>
  <c r="EN27" i="41"/>
  <c r="DH29" i="41"/>
  <c r="T26" i="41"/>
  <c r="FX27" i="41"/>
  <c r="DT26" i="41"/>
  <c r="CN27" i="41"/>
  <c r="BP27" i="41"/>
  <c r="FP26" i="41"/>
  <c r="BP26" i="41"/>
  <c r="GN26" i="41"/>
  <c r="EB26" i="41"/>
  <c r="FD26" i="41"/>
  <c r="BX27" i="41"/>
  <c r="BZ27" i="41" s="1"/>
  <c r="AV26" i="41"/>
  <c r="DT28" i="41"/>
  <c r="DP26" i="41"/>
  <c r="BD27" i="41"/>
  <c r="FD27" i="41"/>
  <c r="GV26" i="41"/>
  <c r="X28" i="41"/>
  <c r="DD26" i="41"/>
  <c r="H26" i="41"/>
  <c r="HH26" i="41"/>
  <c r="HJ26" i="41" s="1"/>
  <c r="FL28" i="41"/>
  <c r="HD26" i="41"/>
  <c r="HF26" i="41" s="1"/>
  <c r="ER28" i="41"/>
  <c r="GV28" i="41"/>
  <c r="GZ26" i="41"/>
  <c r="DH27" i="41"/>
  <c r="FX26" i="41"/>
  <c r="AZ28" i="41"/>
  <c r="DD27" i="41"/>
  <c r="BH26" i="41"/>
  <c r="BL26" i="41"/>
  <c r="EB27" i="41"/>
  <c r="EF28" i="41"/>
  <c r="GR28" i="41"/>
  <c r="DL26" i="41"/>
  <c r="AJ26" i="41"/>
  <c r="EZ28" i="41"/>
  <c r="HD28" i="41"/>
  <c r="HF28" i="41" s="1"/>
  <c r="CV27" i="41"/>
  <c r="AJ27" i="41"/>
  <c r="DT27" i="41"/>
  <c r="ER26" i="41"/>
  <c r="EF26" i="41"/>
  <c r="FD29" i="41"/>
  <c r="DP28" i="41"/>
  <c r="GV35" i="41"/>
  <c r="X27" i="41"/>
  <c r="EJ28" i="41"/>
  <c r="X37" i="41"/>
  <c r="EZ29" i="41"/>
  <c r="GZ29" i="41"/>
  <c r="H35" i="41"/>
  <c r="FP35" i="41"/>
  <c r="BT26" i="41"/>
  <c r="BV26" i="41" s="1"/>
  <c r="BH37" i="41"/>
  <c r="BX28" i="41"/>
  <c r="BZ28" i="41" s="1"/>
  <c r="FL37" i="41"/>
  <c r="T29" i="41"/>
  <c r="CF28" i="41"/>
  <c r="EV28" i="41"/>
  <c r="FH29" i="41"/>
  <c r="L27" i="41"/>
  <c r="DD29" i="41"/>
  <c r="AR27" i="41"/>
  <c r="AV29" i="41"/>
  <c r="CB28" i="41"/>
  <c r="AR37" i="41"/>
  <c r="EF35" i="41"/>
  <c r="L36" i="41"/>
  <c r="BT37" i="41"/>
  <c r="BV37" i="41" s="1"/>
  <c r="X35" i="41"/>
  <c r="GR26" i="41"/>
  <c r="BD29" i="41"/>
  <c r="AN37" i="41"/>
  <c r="DT29" i="41"/>
  <c r="AJ36" i="41"/>
  <c r="CB29" i="41"/>
  <c r="EV29" i="41"/>
  <c r="BT29" i="41"/>
  <c r="BV29" i="41" s="1"/>
  <c r="BD28" i="41"/>
  <c r="HD35" i="41"/>
  <c r="HF35" i="41" s="1"/>
  <c r="AB28" i="41"/>
  <c r="AZ37" i="41"/>
  <c r="HH27" i="41"/>
  <c r="HJ27" i="41" s="1"/>
  <c r="H28" i="41"/>
  <c r="AB26" i="41"/>
  <c r="CB26" i="41"/>
  <c r="CB27" i="41"/>
  <c r="DX36" i="41"/>
  <c r="BP29" i="41"/>
  <c r="DL27" i="41"/>
  <c r="BD35" i="41"/>
  <c r="EZ35" i="41"/>
  <c r="AN35" i="41"/>
  <c r="FT36" i="41"/>
  <c r="AV37" i="41"/>
  <c r="BH27" i="41"/>
  <c r="EF37" i="41"/>
  <c r="GJ35" i="41"/>
  <c r="GL35" i="41" s="1"/>
  <c r="GN36" i="41"/>
  <c r="CN29" i="41"/>
  <c r="AN28" i="41"/>
  <c r="T27" i="41"/>
  <c r="AF29" i="41"/>
  <c r="BP28" i="41"/>
  <c r="AV27" i="41"/>
  <c r="EZ26" i="41"/>
  <c r="AN27" i="41"/>
  <c r="CJ28" i="41"/>
  <c r="CF26" i="41"/>
  <c r="FX28" i="41"/>
  <c r="FP27" i="41"/>
  <c r="CN37" i="41"/>
  <c r="FD28" i="41"/>
  <c r="GF37" i="41"/>
  <c r="BH29" i="41"/>
  <c r="FH37" i="41"/>
  <c r="P27" i="41"/>
  <c r="FX37" i="41"/>
  <c r="P35" i="41"/>
  <c r="DL37" i="41"/>
  <c r="FH28" i="41"/>
  <c r="GZ28" i="41"/>
  <c r="BT36" i="41"/>
  <c r="BV36" i="41" s="1"/>
  <c r="DX28" i="41"/>
  <c r="CJ26" i="41"/>
  <c r="AB27" i="41"/>
  <c r="AB29" i="41"/>
  <c r="BL28" i="41"/>
  <c r="DL28" i="41"/>
  <c r="P26" i="41"/>
  <c r="AR28" i="41"/>
  <c r="AF26" i="41"/>
  <c r="CF27" i="41"/>
  <c r="BD37" i="41"/>
  <c r="DH36" i="41"/>
  <c r="AZ27" i="41"/>
  <c r="GB29" i="41"/>
  <c r="BT28" i="41"/>
  <c r="BV28" i="41" s="1"/>
  <c r="AB37" i="41"/>
  <c r="GR27" i="41"/>
  <c r="DH26" i="41"/>
  <c r="AJ37" i="41"/>
  <c r="FX29" i="41"/>
  <c r="FD37" i="41"/>
  <c r="AR26" i="41"/>
  <c r="FP28" i="41"/>
  <c r="GF27" i="41"/>
  <c r="GB26" i="41"/>
  <c r="HD27" i="41"/>
  <c r="HF27" i="41" s="1"/>
  <c r="GB28" i="41"/>
  <c r="T28" i="41"/>
  <c r="ER27" i="41"/>
  <c r="DL35" i="41"/>
  <c r="BX35" i="41"/>
  <c r="BZ35" i="41" s="1"/>
  <c r="CF37" i="41"/>
  <c r="GV27" i="41"/>
  <c r="FH36" i="41"/>
  <c r="L29" i="41"/>
  <c r="FX35" i="41"/>
  <c r="EB37" i="41"/>
  <c r="L28" i="41"/>
  <c r="GN27" i="41"/>
  <c r="EN28" i="41"/>
  <c r="DX26" i="41"/>
  <c r="AF27" i="41"/>
  <c r="EF27" i="41"/>
  <c r="EJ26" i="41"/>
  <c r="CJ29" i="41"/>
  <c r="BH28" i="41"/>
  <c r="X26" i="41"/>
  <c r="DL29" i="41"/>
  <c r="DD28" i="41"/>
  <c r="FH26" i="41"/>
  <c r="EF29" i="41"/>
  <c r="CV29" i="41"/>
  <c r="AF36" i="41"/>
  <c r="AJ28" i="41"/>
  <c r="GF29" i="41"/>
  <c r="AZ35" i="41"/>
  <c r="GZ36" i="41"/>
  <c r="CN28" i="41"/>
  <c r="GJ26" i="41"/>
  <c r="GL26" i="41" s="1"/>
  <c r="GJ28" i="41"/>
  <c r="GL28" i="41" s="1"/>
  <c r="EV27" i="41"/>
  <c r="L35" i="41"/>
  <c r="HH29" i="41"/>
  <c r="HJ29" i="41" s="1"/>
  <c r="GN28" i="41"/>
  <c r="EV35" i="41"/>
  <c r="H27" i="41"/>
  <c r="EV38" i="41"/>
  <c r="CB38" i="41"/>
  <c r="FT38" i="41"/>
  <c r="ER35" i="41"/>
  <c r="CV28" i="41"/>
  <c r="CV35" i="41"/>
  <c r="EJ36" i="41"/>
  <c r="EF36" i="41"/>
  <c r="GJ36" i="41"/>
  <c r="GL36" i="41" s="1"/>
  <c r="GB36" i="41"/>
  <c r="BL15" i="41"/>
  <c r="GB32" i="41"/>
  <c r="DH33" i="41"/>
  <c r="DH32" i="41"/>
  <c r="BP32" i="41"/>
  <c r="DX38" i="41"/>
  <c r="H38" i="41"/>
  <c r="HH36" i="41"/>
  <c r="HJ36" i="41" s="1"/>
  <c r="P29" i="41"/>
  <c r="DX35" i="41"/>
  <c r="CN36" i="41"/>
  <c r="CN35" i="41"/>
  <c r="GR36" i="41"/>
  <c r="AV36" i="41"/>
  <c r="EJ34" i="41"/>
  <c r="FD33" i="41"/>
  <c r="ER33" i="41"/>
  <c r="EF15" i="41"/>
  <c r="GF16" i="41"/>
  <c r="FT16" i="41"/>
  <c r="GV16" i="41"/>
  <c r="T15" i="41"/>
  <c r="FP14" i="41"/>
  <c r="EF16" i="41"/>
  <c r="HD14" i="41"/>
  <c r="HF14" i="41" s="1"/>
  <c r="CF34" i="41"/>
  <c r="BD34" i="41"/>
  <c r="EV34" i="41"/>
  <c r="DT33" i="41"/>
  <c r="GR38" i="41"/>
  <c r="AJ38" i="41"/>
  <c r="AN36" i="41"/>
  <c r="FL35" i="41"/>
  <c r="GR35" i="41"/>
  <c r="T36" i="41"/>
  <c r="BH35" i="41"/>
  <c r="GB37" i="41"/>
  <c r="GR37" i="41"/>
  <c r="BH34" i="41"/>
  <c r="T34" i="41"/>
  <c r="CF32" i="41"/>
  <c r="GJ16" i="41"/>
  <c r="GL16" i="41" s="1"/>
  <c r="EJ16" i="41"/>
  <c r="AF16" i="41"/>
  <c r="FL16" i="41"/>
  <c r="CV15" i="41"/>
  <c r="GR16" i="41"/>
  <c r="CN14" i="41"/>
  <c r="AF14" i="41"/>
  <c r="BX34" i="41"/>
  <c r="BZ34" i="41" s="1"/>
  <c r="CJ34" i="41"/>
  <c r="CB32" i="41"/>
  <c r="GB34" i="41"/>
  <c r="L38" i="41"/>
  <c r="BL29" i="41"/>
  <c r="FT29" i="41"/>
  <c r="CB35" i="41"/>
  <c r="AZ36" i="41"/>
  <c r="AV35" i="41"/>
  <c r="DP37" i="41"/>
  <c r="GJ37" i="41"/>
  <c r="GM37" i="41" s="1"/>
  <c r="BD15" i="41"/>
  <c r="FH16" i="41"/>
  <c r="BT16" i="41"/>
  <c r="BV16" i="41" s="1"/>
  <c r="BX14" i="41"/>
  <c r="BZ14" i="41" s="1"/>
  <c r="L16" i="41"/>
  <c r="EJ14" i="41"/>
  <c r="BP34" i="41"/>
  <c r="GR34" i="41"/>
  <c r="GF33" i="41"/>
  <c r="BX32" i="41"/>
  <c r="BZ32" i="41" s="1"/>
  <c r="BL38" i="41"/>
  <c r="FL38" i="41"/>
  <c r="BL35" i="41"/>
  <c r="EJ35" i="41"/>
  <c r="GR29" i="41"/>
  <c r="BP36" i="41"/>
  <c r="DP35" i="41"/>
  <c r="BP37" i="41"/>
  <c r="FP36" i="41"/>
  <c r="AZ34" i="41"/>
  <c r="T33" i="41"/>
  <c r="CN33" i="41"/>
  <c r="DP15" i="41"/>
  <c r="GJ15" i="41"/>
  <c r="FD15" i="41"/>
  <c r="GV15" i="41"/>
  <c r="BX15" i="41"/>
  <c r="GJ14" i="41"/>
  <c r="GL14" i="41" s="1"/>
  <c r="FT15" i="41"/>
  <c r="GF14" i="41"/>
  <c r="EJ33" i="41"/>
  <c r="GN34" i="41"/>
  <c r="HD32" i="41"/>
  <c r="HF32" i="41" s="1"/>
  <c r="AN32" i="41"/>
  <c r="CN38" i="41"/>
  <c r="DL38" i="41"/>
  <c r="GJ29" i="41"/>
  <c r="GL29" i="41" s="1"/>
  <c r="T35" i="41"/>
  <c r="AB35" i="41"/>
  <c r="H36" i="41"/>
  <c r="DP36" i="41"/>
  <c r="DD37" i="41"/>
  <c r="CJ37" i="41"/>
  <c r="GN33" i="41"/>
  <c r="L34" i="41"/>
  <c r="BD32" i="41"/>
  <c r="GR15" i="41"/>
  <c r="DH14" i="41"/>
  <c r="GB15" i="41"/>
  <c r="AB15" i="41"/>
  <c r="BD14" i="41"/>
  <c r="BT14" i="41"/>
  <c r="BV14" i="41" s="1"/>
  <c r="GV14" i="41"/>
  <c r="FL14" i="41"/>
  <c r="DX33" i="41"/>
  <c r="EB34" i="41"/>
  <c r="BP33" i="41"/>
  <c r="L32" i="41"/>
  <c r="HD38" i="41"/>
  <c r="GV38" i="41"/>
  <c r="AJ35" i="41"/>
  <c r="FL29" i="41"/>
  <c r="EB36" i="41"/>
  <c r="CV36" i="41"/>
  <c r="GV37" i="41"/>
  <c r="BT35" i="41"/>
  <c r="BV35" i="41" s="1"/>
  <c r="BL37" i="41"/>
  <c r="AN34" i="41"/>
  <c r="FX32" i="41"/>
  <c r="BH32" i="41"/>
  <c r="BP16" i="41"/>
  <c r="ER15" i="41"/>
  <c r="EV16" i="41"/>
  <c r="CB16" i="41"/>
  <c r="CB14" i="41"/>
  <c r="DL15" i="41"/>
  <c r="CV14" i="41"/>
  <c r="AN14" i="41"/>
  <c r="DP33" i="41"/>
  <c r="BT32" i="41"/>
  <c r="BV32" i="41" s="1"/>
  <c r="BD33" i="41"/>
  <c r="AZ32" i="41"/>
  <c r="AB38" i="41"/>
  <c r="X38" i="41"/>
  <c r="HH28" i="41"/>
  <c r="HJ28" i="41" s="1"/>
  <c r="EB28" i="41"/>
  <c r="DT37" i="41"/>
  <c r="FD36" i="41"/>
  <c r="EJ37" i="41"/>
  <c r="ER29" i="41"/>
  <c r="FP29" i="41"/>
  <c r="C34" i="71"/>
  <c r="E34" i="71" s="1"/>
  <c r="G34" i="71" s="1"/>
  <c r="G38" i="71" s="1"/>
  <c r="G39" i="71" s="1"/>
  <c r="B35" i="71"/>
  <c r="C43" i="126"/>
  <c r="B33" i="121"/>
  <c r="C32" i="121"/>
  <c r="E32" i="121" s="1"/>
  <c r="G32" i="121" s="1"/>
  <c r="HG34" i="41"/>
  <c r="HK16" i="41"/>
  <c r="BT35" i="27"/>
  <c r="HE38" i="41" s="1"/>
  <c r="HF38" i="41" s="1"/>
  <c r="BI33" i="27"/>
  <c r="BI28" i="27"/>
  <c r="BI27" i="27"/>
  <c r="BI26" i="27"/>
  <c r="BI25" i="27"/>
  <c r="BI24" i="27"/>
  <c r="BI23" i="27"/>
  <c r="BI22" i="27"/>
  <c r="BI21" i="27"/>
  <c r="BI19" i="27"/>
  <c r="BI20" i="27"/>
  <c r="BI18" i="27"/>
  <c r="BI17" i="27"/>
  <c r="BI15" i="27"/>
  <c r="BI16" i="27"/>
  <c r="BI14" i="27"/>
  <c r="BI13" i="27"/>
  <c r="BI11" i="27"/>
  <c r="BI12" i="27"/>
  <c r="BI10" i="27"/>
  <c r="BI9" i="27"/>
  <c r="BI8" i="27"/>
  <c r="C37" i="73"/>
  <c r="E37" i="73" s="1"/>
  <c r="G37" i="73" s="1"/>
  <c r="G39" i="73" s="1"/>
  <c r="G40" i="73" s="1"/>
  <c r="N41" i="60"/>
  <c r="N42" i="60" s="1"/>
  <c r="F41" i="60"/>
  <c r="F42" i="60" s="1"/>
  <c r="AR41" i="60"/>
  <c r="AR42" i="60" s="1"/>
  <c r="H41" i="60"/>
  <c r="H42" i="60" s="1"/>
  <c r="B43" i="87"/>
  <c r="C42" i="87"/>
  <c r="B41" i="41"/>
  <c r="C32" i="117"/>
  <c r="E32" i="117" s="1"/>
  <c r="G32" i="117" s="1"/>
  <c r="B33" i="117"/>
  <c r="C32" i="109"/>
  <c r="E32" i="109" s="1"/>
  <c r="G32" i="109" s="1"/>
  <c r="B33" i="109"/>
  <c r="C32" i="111"/>
  <c r="E32" i="111" s="1"/>
  <c r="G32" i="111" s="1"/>
  <c r="B33" i="111"/>
  <c r="C33" i="24"/>
  <c r="E33" i="24" s="1"/>
  <c r="G33" i="24" s="1"/>
  <c r="B34" i="24"/>
  <c r="C33" i="57"/>
  <c r="E33" i="57" s="1"/>
  <c r="G33" i="57" s="1"/>
  <c r="B34" i="57"/>
  <c r="C34" i="43"/>
  <c r="E34" i="43" s="1"/>
  <c r="G34" i="43" s="1"/>
  <c r="B35" i="43"/>
  <c r="C32" i="125"/>
  <c r="E32" i="125" s="1"/>
  <c r="G32" i="125" s="1"/>
  <c r="B33" i="125"/>
  <c r="E32" i="23"/>
  <c r="G32" i="23" s="1"/>
  <c r="C33" i="23"/>
  <c r="B34" i="23"/>
  <c r="C33" i="17"/>
  <c r="E33" i="17" s="1"/>
  <c r="G33" i="17" s="1"/>
  <c r="B34" i="17"/>
  <c r="C33" i="65"/>
  <c r="E33" i="65" s="1"/>
  <c r="G33" i="65" s="1"/>
  <c r="B34" i="65"/>
  <c r="C33" i="85"/>
  <c r="E33" i="85" s="1"/>
  <c r="G33" i="85" s="1"/>
  <c r="B34" i="85"/>
  <c r="C34" i="11"/>
  <c r="B33" i="11"/>
  <c r="E32" i="11"/>
  <c r="G32" i="11" s="1"/>
  <c r="C32" i="94"/>
  <c r="E32" i="94" s="1"/>
  <c r="G32" i="94" s="1"/>
  <c r="B33" i="94"/>
  <c r="C32" i="95"/>
  <c r="E32" i="95" s="1"/>
  <c r="G32" i="95" s="1"/>
  <c r="B33" i="95"/>
  <c r="C32" i="38"/>
  <c r="E32" i="38" s="1"/>
  <c r="G32" i="38" s="1"/>
  <c r="B33" i="38"/>
  <c r="C32" i="93"/>
  <c r="E32" i="93" s="1"/>
  <c r="G32" i="93" s="1"/>
  <c r="B33" i="93"/>
  <c r="C32" i="61"/>
  <c r="E32" i="61" s="1"/>
  <c r="G32" i="61" s="1"/>
  <c r="B33" i="61"/>
  <c r="C32" i="16"/>
  <c r="E32" i="16" s="1"/>
  <c r="G32" i="16" s="1"/>
  <c r="B33" i="16"/>
  <c r="C32" i="107"/>
  <c r="E32" i="107" s="1"/>
  <c r="G32" i="107" s="1"/>
  <c r="B33" i="107"/>
  <c r="B33" i="19"/>
  <c r="C32" i="19"/>
  <c r="E32" i="19" s="1"/>
  <c r="G32" i="19" s="1"/>
  <c r="C32" i="77"/>
  <c r="E32" i="77" s="1"/>
  <c r="G32" i="77" s="1"/>
  <c r="B33" i="77"/>
  <c r="C32" i="75"/>
  <c r="E32" i="75" s="1"/>
  <c r="G32" i="75" s="1"/>
  <c r="B33" i="75"/>
  <c r="C32" i="112"/>
  <c r="E32" i="112" s="1"/>
  <c r="G32" i="112" s="1"/>
  <c r="B33" i="112"/>
  <c r="C32" i="124"/>
  <c r="E32" i="124" s="1"/>
  <c r="G32" i="124" s="1"/>
  <c r="B33" i="124"/>
  <c r="C32" i="88"/>
  <c r="E32" i="88" s="1"/>
  <c r="G32" i="88" s="1"/>
  <c r="B33" i="88"/>
  <c r="C32" i="18"/>
  <c r="E32" i="18" s="1"/>
  <c r="G32" i="18" s="1"/>
  <c r="B33" i="18"/>
  <c r="C32" i="119"/>
  <c r="E32" i="119" s="1"/>
  <c r="G32" i="119" s="1"/>
  <c r="B33" i="119"/>
  <c r="C32" i="14"/>
  <c r="E32" i="14" s="1"/>
  <c r="G32" i="14" s="1"/>
  <c r="B33" i="14"/>
  <c r="B33" i="104"/>
  <c r="C32" i="104"/>
  <c r="E32" i="104" s="1"/>
  <c r="G32" i="104" s="1"/>
  <c r="C32" i="50"/>
  <c r="E32" i="50" s="1"/>
  <c r="G32" i="50" s="1"/>
  <c r="B33" i="50"/>
  <c r="C32" i="64"/>
  <c r="E32" i="64" s="1"/>
  <c r="G32" i="64" s="1"/>
  <c r="B33" i="64"/>
  <c r="C32" i="22"/>
  <c r="E32" i="22" s="1"/>
  <c r="G32" i="22" s="1"/>
  <c r="B33" i="22"/>
  <c r="C32" i="46"/>
  <c r="E32" i="46" s="1"/>
  <c r="G32" i="46" s="1"/>
  <c r="B33" i="46"/>
  <c r="C32" i="78"/>
  <c r="E32" i="78" s="1"/>
  <c r="G32" i="78" s="1"/>
  <c r="B33" i="78"/>
  <c r="C32" i="80"/>
  <c r="G32" i="80" s="1"/>
  <c r="B33" i="80"/>
  <c r="C32" i="44"/>
  <c r="E32" i="44" s="1"/>
  <c r="G32" i="44" s="1"/>
  <c r="B33" i="44"/>
  <c r="B34" i="44" s="1"/>
  <c r="C34" i="44" s="1"/>
  <c r="E34" i="44" s="1"/>
  <c r="G34" i="44" s="1"/>
  <c r="C33" i="53"/>
  <c r="E33" i="53" s="1"/>
  <c r="G33" i="53" s="1"/>
  <c r="B34" i="53"/>
  <c r="C32" i="8"/>
  <c r="G32" i="8" s="1"/>
  <c r="B33" i="8"/>
  <c r="C32" i="66"/>
  <c r="E32" i="66" s="1"/>
  <c r="G32" i="66" s="1"/>
  <c r="B33" i="66"/>
  <c r="C32" i="67"/>
  <c r="E32" i="67" s="1"/>
  <c r="G32" i="67" s="1"/>
  <c r="B33" i="67"/>
  <c r="C33" i="49"/>
  <c r="E33" i="49" s="1"/>
  <c r="G33" i="49" s="1"/>
  <c r="B34" i="49"/>
  <c r="C32" i="21"/>
  <c r="E32" i="21" s="1"/>
  <c r="G32" i="21" s="1"/>
  <c r="B33" i="21"/>
  <c r="C31" i="91"/>
  <c r="E31" i="91" s="1"/>
  <c r="G31" i="91" s="1"/>
  <c r="B32" i="91"/>
  <c r="E19" i="92"/>
  <c r="B19" i="92"/>
  <c r="C33" i="48"/>
  <c r="E33" i="48" s="1"/>
  <c r="G33" i="48" s="1"/>
  <c r="B34" i="48"/>
  <c r="AD35" i="27"/>
  <c r="BY38" i="41" s="1"/>
  <c r="AC35" i="27"/>
  <c r="BU38" i="41" s="1"/>
  <c r="AJ35" i="27"/>
  <c r="AK35" i="27"/>
  <c r="AL35" i="27"/>
  <c r="AN35" i="27"/>
  <c r="BI35" i="27"/>
  <c r="BN35" i="27"/>
  <c r="GK38" i="41" s="1"/>
  <c r="BU35" i="27"/>
  <c r="HI38" i="41" s="1"/>
  <c r="A36" i="27"/>
  <c r="C43" i="86"/>
  <c r="B46" i="86"/>
  <c r="A46" i="86" s="1"/>
  <c r="BI30" i="27"/>
  <c r="BI31" i="27"/>
  <c r="BI29" i="27"/>
  <c r="BI32" i="27"/>
  <c r="BZ38" i="41" l="1"/>
  <c r="HJ38" i="41"/>
  <c r="GL38" i="41"/>
  <c r="HK34" i="41"/>
  <c r="HJ34" i="41"/>
  <c r="HK33" i="41"/>
  <c r="HJ33" i="41"/>
  <c r="BW33" i="41"/>
  <c r="BV33" i="41"/>
  <c r="HG16" i="41"/>
  <c r="HF16" i="41"/>
  <c r="CA36" i="41"/>
  <c r="BZ36" i="41"/>
  <c r="BW34" i="41"/>
  <c r="BV34" i="41"/>
  <c r="CA15" i="41"/>
  <c r="BZ15" i="41"/>
  <c r="GM15" i="41"/>
  <c r="GL15" i="41"/>
  <c r="CA33" i="41"/>
  <c r="BZ33" i="41"/>
  <c r="BZ37" i="41"/>
  <c r="BV38" i="41"/>
  <c r="GL37" i="41"/>
  <c r="HJ37" i="41"/>
  <c r="HG33" i="41"/>
  <c r="HF33" i="41"/>
  <c r="A40" i="41"/>
  <c r="CZ41" i="41"/>
  <c r="D5" i="41"/>
  <c r="EZ39" i="41"/>
  <c r="BL30" i="41"/>
  <c r="B35" i="122"/>
  <c r="C34" i="122"/>
  <c r="E34" i="122" s="1"/>
  <c r="G34" i="122" s="1"/>
  <c r="G39" i="122" s="1"/>
  <c r="G40" i="122" s="1"/>
  <c r="CR41" i="41"/>
  <c r="BL39" i="41"/>
  <c r="CN39" i="41"/>
  <c r="AZ39" i="41"/>
  <c r="GB39" i="41"/>
  <c r="BX30" i="41"/>
  <c r="BZ30" i="41" s="1"/>
  <c r="CF39" i="41"/>
  <c r="EN39" i="41"/>
  <c r="GB30" i="41"/>
  <c r="GR39" i="41"/>
  <c r="EJ39" i="41"/>
  <c r="CJ39" i="41"/>
  <c r="HE39" i="41"/>
  <c r="BU39" i="41"/>
  <c r="HI39" i="41"/>
  <c r="GK39" i="41"/>
  <c r="BY39" i="41"/>
  <c r="GZ39" i="41"/>
  <c r="AN39" i="41"/>
  <c r="FT39" i="41"/>
  <c r="X39" i="41"/>
  <c r="EV39" i="41"/>
  <c r="HD39" i="41"/>
  <c r="DL39" i="41"/>
  <c r="EF39" i="41"/>
  <c r="AV39" i="41"/>
  <c r="BT39" i="41"/>
  <c r="AB39" i="41"/>
  <c r="DT39" i="41"/>
  <c r="CB39" i="41"/>
  <c r="CA32" i="41"/>
  <c r="BX39" i="41"/>
  <c r="DX39" i="41"/>
  <c r="H39" i="41"/>
  <c r="T39" i="41"/>
  <c r="L39" i="41"/>
  <c r="FP39" i="41"/>
  <c r="EB39" i="41"/>
  <c r="FX39" i="41"/>
  <c r="FL39" i="41"/>
  <c r="AF39" i="41"/>
  <c r="GN39" i="41"/>
  <c r="GV39" i="41"/>
  <c r="BD39" i="41"/>
  <c r="EZ12" i="41"/>
  <c r="BX12" i="41"/>
  <c r="BZ12" i="41" s="1"/>
  <c r="FH39" i="41"/>
  <c r="AR39" i="41"/>
  <c r="CR39" i="41"/>
  <c r="BH39" i="41"/>
  <c r="AJ39" i="41"/>
  <c r="AR12" i="41"/>
  <c r="AV12" i="41"/>
  <c r="AJ30" i="41"/>
  <c r="HH39" i="41"/>
  <c r="GF39" i="41"/>
  <c r="DD39" i="41"/>
  <c r="EJ21" i="41"/>
  <c r="BP39" i="41"/>
  <c r="DX12" i="41"/>
  <c r="P30" i="41"/>
  <c r="BT30" i="41"/>
  <c r="BV30" i="41" s="1"/>
  <c r="ER39" i="41"/>
  <c r="DP39" i="41"/>
  <c r="P21" i="41"/>
  <c r="GM32" i="41"/>
  <c r="GM39" i="41" s="1"/>
  <c r="GJ39" i="41"/>
  <c r="P39" i="41"/>
  <c r="FD39" i="41"/>
  <c r="DH39" i="41"/>
  <c r="CN12" i="41"/>
  <c r="CV39" i="41"/>
  <c r="DD30" i="41"/>
  <c r="CB30" i="41"/>
  <c r="EB30" i="41"/>
  <c r="EV21" i="41"/>
  <c r="FP30" i="41"/>
  <c r="GF30" i="41"/>
  <c r="L30" i="41"/>
  <c r="GR30" i="41"/>
  <c r="AB30" i="41"/>
  <c r="GV30" i="41"/>
  <c r="X30" i="41"/>
  <c r="AV30" i="41"/>
  <c r="CF30" i="41"/>
  <c r="AZ30" i="41"/>
  <c r="CJ30" i="41"/>
  <c r="AF30" i="41"/>
  <c r="BD30" i="41"/>
  <c r="EF30" i="41"/>
  <c r="FL30" i="41"/>
  <c r="FH30" i="41"/>
  <c r="EJ30" i="41"/>
  <c r="AR30" i="41"/>
  <c r="T30" i="41"/>
  <c r="GN30" i="41"/>
  <c r="EV30" i="41"/>
  <c r="HD30" i="41"/>
  <c r="HF30" i="41" s="1"/>
  <c r="CR30" i="41"/>
  <c r="FD30" i="41"/>
  <c r="HH30" i="41"/>
  <c r="HJ30" i="41" s="1"/>
  <c r="BP30" i="41"/>
  <c r="AN30" i="41"/>
  <c r="FX30" i="41"/>
  <c r="H30" i="41"/>
  <c r="DH30" i="41"/>
  <c r="GZ30" i="41"/>
  <c r="CV30" i="41"/>
  <c r="EZ30" i="41"/>
  <c r="CN30" i="41"/>
  <c r="BH30" i="41"/>
  <c r="DP30" i="41"/>
  <c r="ER30" i="41"/>
  <c r="DL30" i="41"/>
  <c r="FT30" i="41"/>
  <c r="EN30" i="41"/>
  <c r="DX30" i="41"/>
  <c r="GJ30" i="41"/>
  <c r="GL30" i="41" s="1"/>
  <c r="DT30" i="41"/>
  <c r="GB21" i="41"/>
  <c r="GN21" i="41"/>
  <c r="BX21" i="41"/>
  <c r="BZ21" i="41" s="1"/>
  <c r="EB21" i="41"/>
  <c r="EF21" i="41"/>
  <c r="AN21" i="41"/>
  <c r="CB21" i="41"/>
  <c r="FD21" i="41"/>
  <c r="EZ21" i="41"/>
  <c r="AR21" i="41"/>
  <c r="FL21" i="41"/>
  <c r="HK14" i="41"/>
  <c r="HH21" i="41"/>
  <c r="HJ21" i="41" s="1"/>
  <c r="BH21" i="41"/>
  <c r="DX21" i="41"/>
  <c r="DL21" i="41"/>
  <c r="GV21" i="41"/>
  <c r="AZ21" i="41"/>
  <c r="H21" i="41"/>
  <c r="BT21" i="41"/>
  <c r="BV21" i="41" s="1"/>
  <c r="FH21" i="41"/>
  <c r="DD21" i="41"/>
  <c r="FX21" i="41"/>
  <c r="ER21" i="41"/>
  <c r="BL21" i="41"/>
  <c r="L21" i="41"/>
  <c r="HD21" i="41"/>
  <c r="HF21" i="41" s="1"/>
  <c r="EN21" i="41"/>
  <c r="DP21" i="41"/>
  <c r="CF21" i="41"/>
  <c r="CV21" i="41"/>
  <c r="T21" i="41"/>
  <c r="BD21" i="41"/>
  <c r="BP21" i="41"/>
  <c r="AJ21" i="41"/>
  <c r="GZ21" i="41"/>
  <c r="GR21" i="41"/>
  <c r="FT21" i="41"/>
  <c r="AV21" i="41"/>
  <c r="AB21" i="41"/>
  <c r="GF21" i="41"/>
  <c r="DT21" i="41"/>
  <c r="X21" i="41"/>
  <c r="CJ21" i="41"/>
  <c r="DH21" i="41"/>
  <c r="AF21" i="41"/>
  <c r="FP21" i="41"/>
  <c r="GJ21" i="41"/>
  <c r="GL21" i="41" s="1"/>
  <c r="CN21" i="41"/>
  <c r="CR21" i="41"/>
  <c r="CJ12" i="41"/>
  <c r="P12" i="41"/>
  <c r="AB12" i="41"/>
  <c r="GN12" i="41"/>
  <c r="GB12" i="41"/>
  <c r="DL12" i="41"/>
  <c r="AZ12" i="41"/>
  <c r="DP12" i="41"/>
  <c r="BL12" i="41"/>
  <c r="CV12" i="41"/>
  <c r="EF12" i="41"/>
  <c r="DD12" i="41"/>
  <c r="CB12" i="41"/>
  <c r="FH12" i="41"/>
  <c r="DT12" i="41"/>
  <c r="GJ12" i="41"/>
  <c r="GL12" i="41" s="1"/>
  <c r="GV12" i="41"/>
  <c r="BH12" i="41"/>
  <c r="FT12" i="41"/>
  <c r="FX12" i="41"/>
  <c r="GR12" i="41"/>
  <c r="HH12" i="41"/>
  <c r="HJ12" i="41" s="1"/>
  <c r="BP12" i="41"/>
  <c r="BD12" i="41"/>
  <c r="EB12" i="41"/>
  <c r="FD12" i="41"/>
  <c r="L12" i="41"/>
  <c r="BT12" i="41"/>
  <c r="BV12" i="41" s="1"/>
  <c r="FL12" i="41"/>
  <c r="EN12" i="41"/>
  <c r="DH12" i="41"/>
  <c r="GF12" i="41"/>
  <c r="HD12" i="41"/>
  <c r="HF12" i="41" s="1"/>
  <c r="CR12" i="41"/>
  <c r="ER12" i="41"/>
  <c r="GZ12" i="41"/>
  <c r="AJ12" i="41"/>
  <c r="CF12" i="41"/>
  <c r="FP12" i="41"/>
  <c r="AF12" i="41"/>
  <c r="EJ12" i="41"/>
  <c r="EV12" i="41"/>
  <c r="AN12" i="41"/>
  <c r="H12" i="41"/>
  <c r="T12" i="41"/>
  <c r="X12" i="41"/>
  <c r="M41" i="86"/>
  <c r="O41" i="86" s="1"/>
  <c r="AB41" i="86"/>
  <c r="AD41" i="86" s="1"/>
  <c r="V41" i="86"/>
  <c r="X41" i="86" s="1"/>
  <c r="P41" i="86"/>
  <c r="R41" i="86" s="1"/>
  <c r="G41" i="86"/>
  <c r="S41" i="86"/>
  <c r="U41" i="86" s="1"/>
  <c r="Y41" i="86"/>
  <c r="AA41" i="86" s="1"/>
  <c r="J41" i="86"/>
  <c r="L41" i="86" s="1"/>
  <c r="CA29" i="41"/>
  <c r="HK35" i="41"/>
  <c r="GM16" i="41"/>
  <c r="HG37" i="41"/>
  <c r="BW15" i="41"/>
  <c r="HG29" i="41"/>
  <c r="HG36" i="41"/>
  <c r="BW32" i="41"/>
  <c r="HK15" i="41"/>
  <c r="GM34" i="41"/>
  <c r="HG15" i="41"/>
  <c r="HG32" i="41"/>
  <c r="GM33" i="41"/>
  <c r="HK32" i="41"/>
  <c r="HG14" i="41"/>
  <c r="B42" i="41"/>
  <c r="CA16" i="41"/>
  <c r="HK9" i="41"/>
  <c r="BW19" i="41"/>
  <c r="GM18" i="41"/>
  <c r="GM25" i="41"/>
  <c r="GM27" i="41"/>
  <c r="HK25" i="41"/>
  <c r="BW18" i="41"/>
  <c r="HG20" i="41"/>
  <c r="CA35" i="41"/>
  <c r="GM8" i="41"/>
  <c r="HK36" i="41"/>
  <c r="GM9" i="41"/>
  <c r="CA9" i="41"/>
  <c r="BW6" i="41"/>
  <c r="GM5" i="41"/>
  <c r="GM46" i="41" s="1"/>
  <c r="CA34" i="41"/>
  <c r="BW27" i="41"/>
  <c r="GM6" i="41"/>
  <c r="HK5" i="41"/>
  <c r="HK19" i="41"/>
  <c r="BW24" i="41"/>
  <c r="GM36" i="41"/>
  <c r="GM7" i="41"/>
  <c r="GM11" i="41"/>
  <c r="CA10" i="41"/>
  <c r="BW35" i="41"/>
  <c r="HK6" i="41"/>
  <c r="GM19" i="41"/>
  <c r="BW37" i="41"/>
  <c r="HG8" i="41"/>
  <c r="CA20" i="41"/>
  <c r="BW17" i="41"/>
  <c r="CA18" i="41"/>
  <c r="GM24" i="41"/>
  <c r="GM10" i="41"/>
  <c r="HG18" i="41"/>
  <c r="HG11" i="41"/>
  <c r="HG25" i="41"/>
  <c r="HK29" i="41"/>
  <c r="CA5" i="41"/>
  <c r="HK24" i="41"/>
  <c r="BW25" i="41"/>
  <c r="GM17" i="41"/>
  <c r="BW28" i="41"/>
  <c r="GM20" i="41"/>
  <c r="BW26" i="41"/>
  <c r="HG23" i="41"/>
  <c r="HG7" i="41"/>
  <c r="CA6" i="41"/>
  <c r="HG6" i="41"/>
  <c r="HG24" i="41"/>
  <c r="GM23" i="41"/>
  <c r="GM30" i="41" s="1"/>
  <c r="GM35" i="41"/>
  <c r="BW7" i="41"/>
  <c r="CA19" i="41"/>
  <c r="BW10" i="41"/>
  <c r="GM28" i="41"/>
  <c r="BW16" i="41"/>
  <c r="GM26" i="41"/>
  <c r="HG9" i="41"/>
  <c r="HG19" i="41"/>
  <c r="BW23" i="41"/>
  <c r="CA28" i="41"/>
  <c r="CA24" i="41"/>
  <c r="CA25" i="41"/>
  <c r="CA11" i="41"/>
  <c r="BW5" i="41"/>
  <c r="HK17" i="41"/>
  <c r="BW36" i="41"/>
  <c r="CA14" i="41"/>
  <c r="HG26" i="41"/>
  <c r="CA8" i="41"/>
  <c r="HG17" i="41"/>
  <c r="HG28" i="41"/>
  <c r="CA7" i="41"/>
  <c r="CA17" i="41"/>
  <c r="HK28" i="41"/>
  <c r="HG27" i="41"/>
  <c r="CA27" i="41"/>
  <c r="HK11" i="41"/>
  <c r="HK20" i="41"/>
  <c r="GM29" i="41"/>
  <c r="HK27" i="41"/>
  <c r="HG10" i="41"/>
  <c r="GM14" i="41"/>
  <c r="GM21" i="41" s="1"/>
  <c r="BW14" i="41"/>
  <c r="HG35" i="41"/>
  <c r="CA26" i="41"/>
  <c r="BW9" i="41"/>
  <c r="HK8" i="41"/>
  <c r="CA23" i="41"/>
  <c r="HK18" i="41"/>
  <c r="HK7" i="41"/>
  <c r="HK26" i="41"/>
  <c r="HK10" i="41"/>
  <c r="BW8" i="41"/>
  <c r="HK23" i="41"/>
  <c r="B36" i="71"/>
  <c r="AH30" i="27" s="1"/>
  <c r="CS33" i="41" s="1"/>
  <c r="CT33" i="41" s="1"/>
  <c r="C35" i="71"/>
  <c r="E35" i="71" s="1"/>
  <c r="G35" i="71" s="1"/>
  <c r="C43" i="87"/>
  <c r="M43" i="86"/>
  <c r="B34" i="121"/>
  <c r="C33" i="121"/>
  <c r="E33" i="121" s="1"/>
  <c r="G33" i="121" s="1"/>
  <c r="HG38" i="41"/>
  <c r="GM38" i="41"/>
  <c r="HK38" i="41"/>
  <c r="CA38" i="41"/>
  <c r="G10" i="86"/>
  <c r="S21" i="86"/>
  <c r="G37" i="86"/>
  <c r="P21" i="86"/>
  <c r="AB21" i="86"/>
  <c r="M39" i="86"/>
  <c r="J38" i="86"/>
  <c r="L38" i="86" s="1"/>
  <c r="AB12" i="86"/>
  <c r="AD12" i="86" s="1"/>
  <c r="J19" i="86"/>
  <c r="Y10" i="86"/>
  <c r="J12" i="86"/>
  <c r="L12" i="86" s="1"/>
  <c r="P11" i="86"/>
  <c r="M28" i="86"/>
  <c r="Y21" i="86"/>
  <c r="AA21" i="86" s="1"/>
  <c r="J21" i="86"/>
  <c r="V28" i="86"/>
  <c r="P39" i="86"/>
  <c r="P12" i="86"/>
  <c r="R12" i="86" s="1"/>
  <c r="J39" i="86"/>
  <c r="L39" i="86" s="1"/>
  <c r="Y20" i="86"/>
  <c r="AA20" i="86" s="1"/>
  <c r="Y38" i="86"/>
  <c r="AA38" i="86" s="1"/>
  <c r="G12" i="86"/>
  <c r="I12" i="86" s="1"/>
  <c r="P30" i="86"/>
  <c r="R30" i="86" s="1"/>
  <c r="Y29" i="86"/>
  <c r="AA29" i="86" s="1"/>
  <c r="M12" i="86"/>
  <c r="O12" i="86" s="1"/>
  <c r="S30" i="86"/>
  <c r="AB20" i="86"/>
  <c r="AD20" i="86" s="1"/>
  <c r="AB19" i="86"/>
  <c r="V10" i="86"/>
  <c r="Y19" i="86"/>
  <c r="S12" i="86"/>
  <c r="U12" i="86" s="1"/>
  <c r="V20" i="86"/>
  <c r="X20" i="86" s="1"/>
  <c r="G28" i="86"/>
  <c r="J30" i="86"/>
  <c r="L30" i="86" s="1"/>
  <c r="V19" i="86"/>
  <c r="J37" i="86"/>
  <c r="S39" i="86"/>
  <c r="U39" i="86" s="1"/>
  <c r="S10" i="86"/>
  <c r="AB39" i="86"/>
  <c r="P29" i="86"/>
  <c r="R29" i="86" s="1"/>
  <c r="G39" i="86"/>
  <c r="AB30" i="86"/>
  <c r="AD30" i="86" s="1"/>
  <c r="M10" i="86"/>
  <c r="V37" i="86"/>
  <c r="V30" i="86"/>
  <c r="X30" i="86" s="1"/>
  <c r="J28" i="86"/>
  <c r="M38" i="86"/>
  <c r="O38" i="86" s="1"/>
  <c r="J10" i="86"/>
  <c r="S38" i="86"/>
  <c r="U38" i="86" s="1"/>
  <c r="S20" i="86"/>
  <c r="U20" i="86" s="1"/>
  <c r="S37" i="86"/>
  <c r="G30" i="86"/>
  <c r="V12" i="86"/>
  <c r="X12" i="86" s="1"/>
  <c r="J29" i="86"/>
  <c r="L29" i="86" s="1"/>
  <c r="G21" i="86"/>
  <c r="AB10" i="86"/>
  <c r="P37" i="86"/>
  <c r="AB28" i="86"/>
  <c r="M37" i="86"/>
  <c r="G11" i="86"/>
  <c r="Y12" i="86"/>
  <c r="AA12" i="86" s="1"/>
  <c r="J11" i="86"/>
  <c r="AB29" i="86"/>
  <c r="AD29" i="86" s="1"/>
  <c r="P19" i="86"/>
  <c r="G29" i="86"/>
  <c r="V11" i="86"/>
  <c r="G20" i="86"/>
  <c r="P10" i="86"/>
  <c r="S28" i="86"/>
  <c r="Y11" i="86"/>
  <c r="V21" i="86"/>
  <c r="X21" i="86" s="1"/>
  <c r="M21" i="86"/>
  <c r="M30" i="86"/>
  <c r="O30" i="86" s="1"/>
  <c r="AB11" i="86"/>
  <c r="G19" i="86"/>
  <c r="S11" i="86"/>
  <c r="G38" i="86"/>
  <c r="V38" i="86"/>
  <c r="X38" i="86" s="1"/>
  <c r="S19" i="86"/>
  <c r="M11" i="86"/>
  <c r="Y28" i="86"/>
  <c r="Y37" i="86"/>
  <c r="P20" i="86"/>
  <c r="R20" i="86" s="1"/>
  <c r="M20" i="86"/>
  <c r="O20" i="86" s="1"/>
  <c r="J20" i="86"/>
  <c r="L20" i="86" s="1"/>
  <c r="P38" i="86"/>
  <c r="R38" i="86" s="1"/>
  <c r="AB38" i="86"/>
  <c r="AD38" i="86" s="1"/>
  <c r="V39" i="86"/>
  <c r="X39" i="86" s="1"/>
  <c r="Y30" i="86"/>
  <c r="AA30" i="86" s="1"/>
  <c r="M19" i="86"/>
  <c r="AB37" i="86"/>
  <c r="M29" i="86"/>
  <c r="O29" i="86" s="1"/>
  <c r="S29" i="86"/>
  <c r="U29" i="86" s="1"/>
  <c r="P28" i="86"/>
  <c r="V29" i="86"/>
  <c r="X29" i="86" s="1"/>
  <c r="Y39" i="86"/>
  <c r="BT36" i="27"/>
  <c r="HE41" i="41" s="1"/>
  <c r="HD41" i="41"/>
  <c r="P41" i="41"/>
  <c r="AJ41" i="41"/>
  <c r="AR41" i="41"/>
  <c r="BL41" i="41"/>
  <c r="CF41" i="41"/>
  <c r="CV41" i="41"/>
  <c r="DP41" i="41"/>
  <c r="EJ41" i="41"/>
  <c r="EZ41" i="41"/>
  <c r="FX41" i="41"/>
  <c r="GN41" i="41"/>
  <c r="L41" i="41"/>
  <c r="AB41" i="41"/>
  <c r="AZ41" i="41"/>
  <c r="BT41" i="41"/>
  <c r="CN41" i="41"/>
  <c r="DT41" i="41"/>
  <c r="EN41" i="41"/>
  <c r="FH41" i="41"/>
  <c r="GB41" i="41"/>
  <c r="GZ41" i="41"/>
  <c r="C41" i="41"/>
  <c r="T41" i="41"/>
  <c r="AF41" i="41"/>
  <c r="AV41" i="41"/>
  <c r="BP41" i="41"/>
  <c r="CJ41" i="41"/>
  <c r="DL41" i="41"/>
  <c r="EF41" i="41"/>
  <c r="FD41" i="41"/>
  <c r="FT41" i="41"/>
  <c r="GJ41" i="41"/>
  <c r="HH41" i="41"/>
  <c r="X41" i="41"/>
  <c r="BD41" i="41"/>
  <c r="CB41" i="41"/>
  <c r="DH41" i="41"/>
  <c r="DX41" i="41"/>
  <c r="EV41" i="41"/>
  <c r="FL41" i="41"/>
  <c r="GF41" i="41"/>
  <c r="GR41" i="41"/>
  <c r="H41" i="41"/>
  <c r="AN41" i="41"/>
  <c r="BH41" i="41"/>
  <c r="BX41" i="41"/>
  <c r="DD41" i="41"/>
  <c r="EB41" i="41"/>
  <c r="ER41" i="41"/>
  <c r="FP41" i="41"/>
  <c r="GV41" i="41"/>
  <c r="C33" i="117"/>
  <c r="E33" i="117" s="1"/>
  <c r="G33" i="117" s="1"/>
  <c r="B34" i="117"/>
  <c r="C33" i="109"/>
  <c r="E33" i="109" s="1"/>
  <c r="G33" i="109" s="1"/>
  <c r="B34" i="109"/>
  <c r="C33" i="111"/>
  <c r="E33" i="111" s="1"/>
  <c r="G33" i="111" s="1"/>
  <c r="B34" i="111"/>
  <c r="C34" i="24"/>
  <c r="E34" i="24" s="1"/>
  <c r="G34" i="24" s="1"/>
  <c r="B35" i="24"/>
  <c r="C34" i="57"/>
  <c r="E34" i="57" s="1"/>
  <c r="G34" i="57" s="1"/>
  <c r="B35" i="57"/>
  <c r="C35" i="43"/>
  <c r="E35" i="43" s="1"/>
  <c r="G35" i="43" s="1"/>
  <c r="B36" i="43"/>
  <c r="C33" i="125"/>
  <c r="E33" i="125" s="1"/>
  <c r="G33" i="125" s="1"/>
  <c r="B34" i="125"/>
  <c r="E33" i="23"/>
  <c r="G33" i="23" s="1"/>
  <c r="C34" i="23"/>
  <c r="B35" i="23"/>
  <c r="C34" i="17"/>
  <c r="E34" i="17" s="1"/>
  <c r="G34" i="17" s="1"/>
  <c r="G38" i="17" s="1"/>
  <c r="G39" i="17" s="1"/>
  <c r="B35" i="17"/>
  <c r="C34" i="65"/>
  <c r="E34" i="65" s="1"/>
  <c r="G34" i="65" s="1"/>
  <c r="G39" i="65" s="1"/>
  <c r="G40" i="65" s="1"/>
  <c r="B35" i="65"/>
  <c r="C34" i="85"/>
  <c r="E34" i="85" s="1"/>
  <c r="G34" i="85" s="1"/>
  <c r="G38" i="85" s="1"/>
  <c r="G39" i="85" s="1"/>
  <c r="B35" i="85"/>
  <c r="C35" i="11"/>
  <c r="B34" i="11"/>
  <c r="E33" i="11"/>
  <c r="G33" i="11" s="1"/>
  <c r="C33" i="94"/>
  <c r="E33" i="94" s="1"/>
  <c r="G33" i="94" s="1"/>
  <c r="B34" i="94"/>
  <c r="C33" i="95"/>
  <c r="E33" i="95" s="1"/>
  <c r="G33" i="95" s="1"/>
  <c r="B34" i="95"/>
  <c r="C33" i="38"/>
  <c r="E33" i="38" s="1"/>
  <c r="G33" i="38" s="1"/>
  <c r="B34" i="38"/>
  <c r="C33" i="93"/>
  <c r="E33" i="93" s="1"/>
  <c r="G33" i="93" s="1"/>
  <c r="B34" i="93"/>
  <c r="C33" i="61"/>
  <c r="E33" i="61" s="1"/>
  <c r="G33" i="61" s="1"/>
  <c r="B34" i="61"/>
  <c r="C33" i="16"/>
  <c r="E33" i="16" s="1"/>
  <c r="G33" i="16" s="1"/>
  <c r="B34" i="16"/>
  <c r="B34" i="107"/>
  <c r="C33" i="107"/>
  <c r="E33" i="107" s="1"/>
  <c r="G33" i="107" s="1"/>
  <c r="C33" i="19"/>
  <c r="E33" i="19" s="1"/>
  <c r="G33" i="19" s="1"/>
  <c r="B34" i="19"/>
  <c r="C33" i="77"/>
  <c r="E33" i="77" s="1"/>
  <c r="G33" i="77" s="1"/>
  <c r="B34" i="77"/>
  <c r="C33" i="75"/>
  <c r="E33" i="75" s="1"/>
  <c r="G33" i="75" s="1"/>
  <c r="B34" i="75"/>
  <c r="C33" i="112"/>
  <c r="E33" i="112" s="1"/>
  <c r="G33" i="112" s="1"/>
  <c r="B34" i="112"/>
  <c r="C33" i="124"/>
  <c r="E33" i="124" s="1"/>
  <c r="G33" i="124" s="1"/>
  <c r="B34" i="124"/>
  <c r="C33" i="88"/>
  <c r="E33" i="88" s="1"/>
  <c r="G33" i="88" s="1"/>
  <c r="B34" i="88"/>
  <c r="C33" i="18"/>
  <c r="E33" i="18" s="1"/>
  <c r="G33" i="18" s="1"/>
  <c r="B34" i="18"/>
  <c r="C33" i="119"/>
  <c r="E33" i="119" s="1"/>
  <c r="G33" i="119" s="1"/>
  <c r="B34" i="119"/>
  <c r="C33" i="14"/>
  <c r="E33" i="14" s="1"/>
  <c r="G33" i="14" s="1"/>
  <c r="B34" i="14"/>
  <c r="C33" i="104"/>
  <c r="E33" i="104" s="1"/>
  <c r="G33" i="104" s="1"/>
  <c r="B34" i="104"/>
  <c r="C33" i="50"/>
  <c r="E33" i="50" s="1"/>
  <c r="G33" i="50" s="1"/>
  <c r="B34" i="50"/>
  <c r="C33" i="64"/>
  <c r="E33" i="64" s="1"/>
  <c r="G33" i="64" s="1"/>
  <c r="B34" i="64"/>
  <c r="C33" i="22"/>
  <c r="E33" i="22" s="1"/>
  <c r="G33" i="22" s="1"/>
  <c r="B34" i="22"/>
  <c r="C33" i="46"/>
  <c r="E33" i="46" s="1"/>
  <c r="G33" i="46" s="1"/>
  <c r="B34" i="46"/>
  <c r="C33" i="78"/>
  <c r="E33" i="78" s="1"/>
  <c r="G33" i="78" s="1"/>
  <c r="B34" i="78"/>
  <c r="C33" i="80"/>
  <c r="G33" i="80" s="1"/>
  <c r="B34" i="80"/>
  <c r="C33" i="44"/>
  <c r="E33" i="44" s="1"/>
  <c r="G33" i="44" s="1"/>
  <c r="C34" i="53"/>
  <c r="E34" i="53" s="1"/>
  <c r="G34" i="53" s="1"/>
  <c r="B35" i="53"/>
  <c r="C33" i="8"/>
  <c r="G33" i="8" s="1"/>
  <c r="B34" i="8"/>
  <c r="C33" i="66"/>
  <c r="E33" i="66" s="1"/>
  <c r="G33" i="66" s="1"/>
  <c r="B34" i="66"/>
  <c r="C33" i="67"/>
  <c r="E33" i="67" s="1"/>
  <c r="G33" i="67" s="1"/>
  <c r="B34" i="67"/>
  <c r="C34" i="49"/>
  <c r="E34" i="49" s="1"/>
  <c r="G34" i="49" s="1"/>
  <c r="B35" i="49"/>
  <c r="C33" i="21"/>
  <c r="E33" i="21" s="1"/>
  <c r="G33" i="21" s="1"/>
  <c r="B34" i="21"/>
  <c r="C32" i="91"/>
  <c r="E32" i="91" s="1"/>
  <c r="G32" i="91" s="1"/>
  <c r="B33" i="91"/>
  <c r="G19" i="92"/>
  <c r="C20" i="92"/>
  <c r="C34" i="48"/>
  <c r="E34" i="48" s="1"/>
  <c r="G34" i="48" s="1"/>
  <c r="G39" i="48" s="1"/>
  <c r="G40" i="48" s="1"/>
  <c r="B35" i="48"/>
  <c r="AC36" i="27"/>
  <c r="BU41" i="41" s="1"/>
  <c r="AD36" i="27"/>
  <c r="BY41" i="41" s="1"/>
  <c r="AJ36" i="27"/>
  <c r="AK36" i="27"/>
  <c r="AL36" i="27"/>
  <c r="AN36" i="27"/>
  <c r="BI36" i="27"/>
  <c r="BN36" i="27"/>
  <c r="GK41" i="41" s="1"/>
  <c r="BU36" i="27"/>
  <c r="HI41" i="41" s="1"/>
  <c r="A37" i="27"/>
  <c r="C46" i="86"/>
  <c r="B47" i="86"/>
  <c r="BZ39" i="41" l="1"/>
  <c r="HF41" i="41"/>
  <c r="HJ41" i="41"/>
  <c r="GL41" i="41"/>
  <c r="BZ41" i="41"/>
  <c r="GL39" i="41"/>
  <c r="HJ39" i="41"/>
  <c r="BV39" i="41"/>
  <c r="HF39" i="41"/>
  <c r="BV41" i="41"/>
  <c r="HG39" i="41"/>
  <c r="HG30" i="41"/>
  <c r="HG21" i="41"/>
  <c r="C42" i="41"/>
  <c r="CZ42" i="41"/>
  <c r="CZ43" i="41" s="1"/>
  <c r="HK21" i="41"/>
  <c r="BW39" i="41"/>
  <c r="P42" i="41"/>
  <c r="P46" i="41" s="1"/>
  <c r="C35" i="122"/>
  <c r="E35" i="122" s="1"/>
  <c r="G35" i="122" s="1"/>
  <c r="B36" i="122"/>
  <c r="GM12" i="41"/>
  <c r="GM45" i="41" s="1"/>
  <c r="BW21" i="41"/>
  <c r="HK39" i="41"/>
  <c r="CA39" i="41"/>
  <c r="BW30" i="41"/>
  <c r="HK30" i="41"/>
  <c r="CA30" i="41"/>
  <c r="CA21" i="41"/>
  <c r="HK12" i="41"/>
  <c r="BW12" i="41"/>
  <c r="P26" i="86"/>
  <c r="CA12" i="41"/>
  <c r="AB26" i="86"/>
  <c r="J35" i="86"/>
  <c r="P17" i="86"/>
  <c r="J17" i="86"/>
  <c r="I37" i="86"/>
  <c r="S35" i="86"/>
  <c r="V17" i="86"/>
  <c r="J26" i="86"/>
  <c r="V26" i="86"/>
  <c r="AB35" i="86"/>
  <c r="S17" i="86"/>
  <c r="Y35" i="86"/>
  <c r="P35" i="86"/>
  <c r="G35" i="86"/>
  <c r="M35" i="86"/>
  <c r="V35" i="86"/>
  <c r="G26" i="86"/>
  <c r="S26" i="86"/>
  <c r="M26" i="86"/>
  <c r="Y26" i="86"/>
  <c r="G17" i="86"/>
  <c r="M17" i="86"/>
  <c r="AB17" i="86"/>
  <c r="Y17" i="86"/>
  <c r="I41" i="86"/>
  <c r="D41" i="86"/>
  <c r="F41" i="86" s="1"/>
  <c r="DD42" i="41"/>
  <c r="DD46" i="41" s="1"/>
  <c r="DP42" i="41"/>
  <c r="DP46" i="41" s="1"/>
  <c r="BD42" i="41"/>
  <c r="BD46" i="41" s="1"/>
  <c r="FH42" i="41"/>
  <c r="FH46" i="41" s="1"/>
  <c r="GF42" i="41"/>
  <c r="GF46" i="41" s="1"/>
  <c r="EV42" i="41"/>
  <c r="EV46" i="41" s="1"/>
  <c r="AF42" i="41"/>
  <c r="AF46" i="41" s="1"/>
  <c r="EZ42" i="41"/>
  <c r="EZ46" i="41" s="1"/>
  <c r="H42" i="41"/>
  <c r="H46" i="41" s="1"/>
  <c r="FD42" i="41"/>
  <c r="FD46" i="41" s="1"/>
  <c r="ER42" i="41"/>
  <c r="ER46" i="41" s="1"/>
  <c r="CJ42" i="41"/>
  <c r="CJ46" i="41" s="1"/>
  <c r="T42" i="41"/>
  <c r="T46" i="41" s="1"/>
  <c r="AZ42" i="41"/>
  <c r="AZ46" i="41" s="1"/>
  <c r="FT42" i="41"/>
  <c r="FT46" i="41" s="1"/>
  <c r="GZ42" i="41"/>
  <c r="GZ46" i="41" s="1"/>
  <c r="DH42" i="41"/>
  <c r="DH46" i="41" s="1"/>
  <c r="X42" i="41"/>
  <c r="X46" i="41" s="1"/>
  <c r="CN42" i="41"/>
  <c r="CN46" i="41" s="1"/>
  <c r="FX42" i="41"/>
  <c r="FX46" i="41" s="1"/>
  <c r="EN42" i="41"/>
  <c r="EN46" i="41" s="1"/>
  <c r="AN42" i="41"/>
  <c r="AN46" i="41" s="1"/>
  <c r="FP42" i="41"/>
  <c r="FP46" i="41" s="1"/>
  <c r="CB42" i="41"/>
  <c r="CB46" i="41" s="1"/>
  <c r="DT42" i="41"/>
  <c r="DT46" i="41" s="1"/>
  <c r="EB42" i="41"/>
  <c r="EB46" i="41" s="1"/>
  <c r="L42" i="41"/>
  <c r="L46" i="41" s="1"/>
  <c r="GR42" i="41"/>
  <c r="GR46" i="41" s="1"/>
  <c r="GJ42" i="41"/>
  <c r="GJ46" i="41" s="1"/>
  <c r="GV42" i="41"/>
  <c r="GV46" i="41" s="1"/>
  <c r="GN42" i="41"/>
  <c r="GN46" i="41" s="1"/>
  <c r="GB42" i="41"/>
  <c r="GB46" i="41" s="1"/>
  <c r="BT42" i="41"/>
  <c r="BT46" i="41" s="1"/>
  <c r="AV42" i="41"/>
  <c r="AV46" i="41" s="1"/>
  <c r="DL42" i="41"/>
  <c r="DL46" i="41" s="1"/>
  <c r="CV42" i="41"/>
  <c r="CV46" i="41" s="1"/>
  <c r="BH42" i="41"/>
  <c r="BH46" i="41" s="1"/>
  <c r="EF42" i="41"/>
  <c r="EF46" i="41" s="1"/>
  <c r="CF42" i="41"/>
  <c r="CF46" i="41" s="1"/>
  <c r="AB42" i="41"/>
  <c r="AB46" i="41" s="1"/>
  <c r="HH42" i="41"/>
  <c r="HH46" i="41" s="1"/>
  <c r="V46" i="86"/>
  <c r="J43" i="86"/>
  <c r="L43" i="86" s="1"/>
  <c r="S46" i="86"/>
  <c r="CR42" i="41"/>
  <c r="CR46" i="41" s="1"/>
  <c r="J46" i="86"/>
  <c r="V43" i="86"/>
  <c r="X43" i="86" s="1"/>
  <c r="P43" i="86"/>
  <c r="R43" i="86" s="1"/>
  <c r="P46" i="86"/>
  <c r="EJ42" i="41"/>
  <c r="EJ46" i="41" s="1"/>
  <c r="FL42" i="41"/>
  <c r="FL46" i="41" s="1"/>
  <c r="AR42" i="41"/>
  <c r="AR46" i="41" s="1"/>
  <c r="Y46" i="86"/>
  <c r="AH36" i="27"/>
  <c r="CS41" i="41" s="1"/>
  <c r="CT41" i="41" s="1"/>
  <c r="AH33" i="27"/>
  <c r="CS36" i="41" s="1"/>
  <c r="CT36" i="41" s="1"/>
  <c r="DX42" i="41"/>
  <c r="DX46" i="41" s="1"/>
  <c r="BL42" i="41"/>
  <c r="BL46" i="41" s="1"/>
  <c r="AH31" i="27"/>
  <c r="CS34" i="41" s="1"/>
  <c r="CT34" i="41" s="1"/>
  <c r="S43" i="86"/>
  <c r="U43" i="86" s="1"/>
  <c r="BQ36" i="27"/>
  <c r="HD42" i="41"/>
  <c r="HD46" i="41" s="1"/>
  <c r="BX42" i="41"/>
  <c r="BX46" i="41" s="1"/>
  <c r="AH32" i="27"/>
  <c r="CS35" i="41" s="1"/>
  <c r="CT35" i="41" s="1"/>
  <c r="AJ42" i="41"/>
  <c r="AJ46" i="41" s="1"/>
  <c r="BP42" i="41"/>
  <c r="BP46" i="41" s="1"/>
  <c r="AH37" i="27"/>
  <c r="CS42" i="41" s="1"/>
  <c r="C36" i="71"/>
  <c r="E36" i="71" s="1"/>
  <c r="G36" i="71" s="1"/>
  <c r="AH9" i="27"/>
  <c r="CS6" i="41" s="1"/>
  <c r="CT6" i="41" s="1"/>
  <c r="AH8" i="27"/>
  <c r="CS5" i="41" s="1"/>
  <c r="CT5" i="41" s="1"/>
  <c r="AH10" i="27"/>
  <c r="CS7" i="41" s="1"/>
  <c r="CT7" i="41" s="1"/>
  <c r="AH11" i="27"/>
  <c r="CS8" i="41" s="1"/>
  <c r="CT8" i="41" s="1"/>
  <c r="AH15" i="27"/>
  <c r="CS14" i="41" s="1"/>
  <c r="CT14" i="41" s="1"/>
  <c r="AH13" i="27"/>
  <c r="CS10" i="41" s="1"/>
  <c r="CT10" i="41" s="1"/>
  <c r="AH14" i="27"/>
  <c r="CS11" i="41" s="1"/>
  <c r="CT11" i="41" s="1"/>
  <c r="AH12" i="27"/>
  <c r="CS9" i="41" s="1"/>
  <c r="CT9" i="41" s="1"/>
  <c r="AH16" i="27"/>
  <c r="CS15" i="41" s="1"/>
  <c r="CT15" i="41" s="1"/>
  <c r="AH17" i="27"/>
  <c r="CS16" i="41" s="1"/>
  <c r="CT16" i="41" s="1"/>
  <c r="AH18" i="27"/>
  <c r="CS17" i="41" s="1"/>
  <c r="CT17" i="41" s="1"/>
  <c r="AH20" i="27"/>
  <c r="CS19" i="41" s="1"/>
  <c r="CT19" i="41" s="1"/>
  <c r="AH19" i="27"/>
  <c r="CS18" i="41" s="1"/>
  <c r="CT18" i="41" s="1"/>
  <c r="AH23" i="27"/>
  <c r="CS24" i="41" s="1"/>
  <c r="CT24" i="41" s="1"/>
  <c r="AH21" i="27"/>
  <c r="CS20" i="41" s="1"/>
  <c r="CT20" i="41" s="1"/>
  <c r="AH22" i="27"/>
  <c r="CS23" i="41" s="1"/>
  <c r="CT23" i="41" s="1"/>
  <c r="AH24" i="27"/>
  <c r="CS25" i="41" s="1"/>
  <c r="CT25" i="41" s="1"/>
  <c r="AH25" i="27"/>
  <c r="CS26" i="41" s="1"/>
  <c r="CT26" i="41" s="1"/>
  <c r="AH26" i="27"/>
  <c r="CS27" i="41" s="1"/>
  <c r="CT27" i="41" s="1"/>
  <c r="AH27" i="27"/>
  <c r="CS28" i="41" s="1"/>
  <c r="CT28" i="41" s="1"/>
  <c r="AH28" i="27"/>
  <c r="CS29" i="41" s="1"/>
  <c r="CT29" i="41" s="1"/>
  <c r="AH29" i="27"/>
  <c r="CS32" i="41" s="1"/>
  <c r="CT32" i="41" s="1"/>
  <c r="BQ13" i="27"/>
  <c r="BQ31" i="27"/>
  <c r="BQ14" i="27"/>
  <c r="AH35" i="27"/>
  <c r="CS38" i="41" s="1"/>
  <c r="CT38" i="41" s="1"/>
  <c r="BQ12" i="27"/>
  <c r="BQ11" i="27"/>
  <c r="BQ30" i="27"/>
  <c r="BQ21" i="27"/>
  <c r="BQ8" i="27"/>
  <c r="BQ16" i="27"/>
  <c r="AH34" i="27"/>
  <c r="CS37" i="41" s="1"/>
  <c r="CT37" i="41" s="1"/>
  <c r="BQ19" i="27"/>
  <c r="BQ33" i="27"/>
  <c r="BQ9" i="27"/>
  <c r="BQ32" i="27"/>
  <c r="BQ29" i="27"/>
  <c r="BQ10" i="27"/>
  <c r="BQ34" i="27"/>
  <c r="BQ28" i="27"/>
  <c r="BQ35" i="27"/>
  <c r="BQ26" i="27"/>
  <c r="BQ15" i="27"/>
  <c r="BQ27" i="27"/>
  <c r="BQ24" i="27"/>
  <c r="BQ25" i="27"/>
  <c r="BQ18" i="27"/>
  <c r="BQ17" i="27"/>
  <c r="BQ22" i="27"/>
  <c r="BQ23" i="27"/>
  <c r="BQ20" i="27"/>
  <c r="E41" i="60"/>
  <c r="E42" i="60" s="1"/>
  <c r="C41" i="60"/>
  <c r="C42" i="60" s="1"/>
  <c r="M46" i="86"/>
  <c r="G46" i="86"/>
  <c r="S42" i="86"/>
  <c r="U42" i="86" s="1"/>
  <c r="Y42" i="86"/>
  <c r="AA42" i="86" s="1"/>
  <c r="AB42" i="86"/>
  <c r="AD42" i="86" s="1"/>
  <c r="P42" i="86"/>
  <c r="R42" i="86" s="1"/>
  <c r="V42" i="86"/>
  <c r="X42" i="86" s="1"/>
  <c r="G42" i="86"/>
  <c r="J42" i="86"/>
  <c r="L42" i="86" s="1"/>
  <c r="M42" i="86"/>
  <c r="O42" i="86" s="1"/>
  <c r="AB43" i="86"/>
  <c r="AD43" i="86" s="1"/>
  <c r="Y43" i="86"/>
  <c r="AA43" i="86" s="1"/>
  <c r="G43" i="86"/>
  <c r="AB46" i="86"/>
  <c r="C34" i="121"/>
  <c r="E34" i="121" s="1"/>
  <c r="G34" i="121" s="1"/>
  <c r="G39" i="121" s="1"/>
  <c r="G40" i="121" s="1"/>
  <c r="B35" i="121"/>
  <c r="L21" i="86"/>
  <c r="R39" i="86"/>
  <c r="AD39" i="86"/>
  <c r="O21" i="86"/>
  <c r="AA39" i="86"/>
  <c r="U30" i="86"/>
  <c r="O39" i="86"/>
  <c r="AD21" i="86"/>
  <c r="O43" i="86"/>
  <c r="R21" i="86"/>
  <c r="I10" i="86"/>
  <c r="AA10" i="86"/>
  <c r="U21" i="86"/>
  <c r="O28" i="86"/>
  <c r="O35" i="86" s="1"/>
  <c r="O19" i="86"/>
  <c r="U19" i="86"/>
  <c r="L28" i="86"/>
  <c r="L35" i="86" s="1"/>
  <c r="L19" i="86"/>
  <c r="R19" i="86"/>
  <c r="X37" i="86"/>
  <c r="L37" i="86"/>
  <c r="AD19" i="86"/>
  <c r="R28" i="86"/>
  <c r="R35" i="86" s="1"/>
  <c r="U28" i="86"/>
  <c r="AA19" i="86"/>
  <c r="AA26" i="86" s="1"/>
  <c r="O37" i="86"/>
  <c r="X28" i="86"/>
  <c r="X35" i="86" s="1"/>
  <c r="U37" i="86"/>
  <c r="AD28" i="86"/>
  <c r="AD35" i="86" s="1"/>
  <c r="X19" i="86"/>
  <c r="X26" i="86" s="1"/>
  <c r="AA37" i="86"/>
  <c r="AA28" i="86"/>
  <c r="AA35" i="86" s="1"/>
  <c r="AD37" i="86"/>
  <c r="R37" i="86"/>
  <c r="R11" i="86"/>
  <c r="O11" i="86"/>
  <c r="L11" i="86"/>
  <c r="U11" i="86"/>
  <c r="X11" i="86"/>
  <c r="AD11" i="86"/>
  <c r="AA11" i="86"/>
  <c r="D30" i="86"/>
  <c r="F30" i="86" s="1"/>
  <c r="I30" i="86"/>
  <c r="D37" i="86"/>
  <c r="D12" i="86"/>
  <c r="F12" i="86" s="1"/>
  <c r="X10" i="86"/>
  <c r="D39" i="86"/>
  <c r="F39" i="86" s="1"/>
  <c r="I39" i="86"/>
  <c r="I29" i="86"/>
  <c r="D29" i="86"/>
  <c r="F29" i="86" s="1"/>
  <c r="D11" i="86"/>
  <c r="I11" i="86"/>
  <c r="I38" i="86"/>
  <c r="D38" i="86"/>
  <c r="F38" i="86" s="1"/>
  <c r="R10" i="86"/>
  <c r="D20" i="86"/>
  <c r="F20" i="86" s="1"/>
  <c r="I20" i="86"/>
  <c r="AD10" i="86"/>
  <c r="D21" i="86"/>
  <c r="F21" i="86" s="1"/>
  <c r="I21" i="86"/>
  <c r="I28" i="86"/>
  <c r="D28" i="86"/>
  <c r="O10" i="86"/>
  <c r="U10" i="86"/>
  <c r="D10" i="86"/>
  <c r="I19" i="86"/>
  <c r="D19" i="86"/>
  <c r="L10" i="86"/>
  <c r="BT37" i="27"/>
  <c r="HG41" i="41"/>
  <c r="HK41" i="41"/>
  <c r="GM41" i="41"/>
  <c r="GM43" i="41" s="1"/>
  <c r="C34" i="117"/>
  <c r="E34" i="117" s="1"/>
  <c r="G34" i="117" s="1"/>
  <c r="G38" i="117" s="1"/>
  <c r="G39" i="117" s="1"/>
  <c r="B35" i="117"/>
  <c r="C34" i="109"/>
  <c r="E34" i="109" s="1"/>
  <c r="G34" i="109" s="1"/>
  <c r="G38" i="109" s="1"/>
  <c r="G39" i="109" s="1" a="1"/>
  <c r="B35" i="109"/>
  <c r="C34" i="111"/>
  <c r="E34" i="111" s="1"/>
  <c r="G34" i="111" s="1"/>
  <c r="G38" i="111" s="1"/>
  <c r="G39" i="111" s="1"/>
  <c r="B35" i="111"/>
  <c r="C35" i="24"/>
  <c r="E35" i="24" s="1"/>
  <c r="G35" i="24" s="1"/>
  <c r="B36" i="24"/>
  <c r="C35" i="57"/>
  <c r="E35" i="57" s="1"/>
  <c r="G35" i="57" s="1"/>
  <c r="B36" i="57"/>
  <c r="C36" i="43"/>
  <c r="E36" i="43" s="1"/>
  <c r="G36" i="43" s="1"/>
  <c r="B37" i="43"/>
  <c r="B35" i="125"/>
  <c r="C34" i="125"/>
  <c r="E34" i="125" s="1"/>
  <c r="G34" i="125" s="1"/>
  <c r="G38" i="125" s="1"/>
  <c r="G39" i="125" s="1"/>
  <c r="E34" i="23"/>
  <c r="G34" i="23" s="1"/>
  <c r="C35" i="23"/>
  <c r="B36" i="23"/>
  <c r="C36" i="23" s="1"/>
  <c r="C35" i="17"/>
  <c r="E35" i="17" s="1"/>
  <c r="G35" i="17" s="1"/>
  <c r="B36" i="17"/>
  <c r="C35" i="65"/>
  <c r="E35" i="65" s="1"/>
  <c r="G35" i="65" s="1"/>
  <c r="B36" i="65"/>
  <c r="C35" i="85"/>
  <c r="E35" i="85" s="1"/>
  <c r="G35" i="85" s="1"/>
  <c r="B36" i="85"/>
  <c r="C36" i="11"/>
  <c r="B36" i="11" s="1"/>
  <c r="B35" i="11"/>
  <c r="E34" i="11"/>
  <c r="G34" i="11" s="1"/>
  <c r="C34" i="94"/>
  <c r="E34" i="94" s="1"/>
  <c r="G34" i="94" s="1"/>
  <c r="B35" i="94"/>
  <c r="C34" i="95"/>
  <c r="E34" i="95" s="1"/>
  <c r="G34" i="95" s="1"/>
  <c r="B35" i="95"/>
  <c r="C34" i="38"/>
  <c r="E34" i="38" s="1"/>
  <c r="G34" i="38" s="1"/>
  <c r="B35" i="38"/>
  <c r="C34" i="93"/>
  <c r="E34" i="93" s="1"/>
  <c r="G34" i="93" s="1"/>
  <c r="B35" i="93"/>
  <c r="C34" i="61"/>
  <c r="E34" i="61" s="1"/>
  <c r="G34" i="61" s="1"/>
  <c r="B35" i="61"/>
  <c r="C34" i="16"/>
  <c r="E34" i="16" s="1"/>
  <c r="G34" i="16" s="1"/>
  <c r="B35" i="16"/>
  <c r="B35" i="107"/>
  <c r="C34" i="107"/>
  <c r="E34" i="107" s="1"/>
  <c r="G34" i="107" s="1"/>
  <c r="C34" i="19"/>
  <c r="E34" i="19" s="1"/>
  <c r="G34" i="19" s="1"/>
  <c r="B35" i="19"/>
  <c r="C34" i="77"/>
  <c r="E34" i="77" s="1"/>
  <c r="G34" i="77" s="1"/>
  <c r="B35" i="77"/>
  <c r="C34" i="75"/>
  <c r="E34" i="75" s="1"/>
  <c r="G34" i="75" s="1"/>
  <c r="B35" i="75"/>
  <c r="C34" i="112"/>
  <c r="E34" i="112" s="1"/>
  <c r="G34" i="112" s="1"/>
  <c r="B35" i="112"/>
  <c r="C34" i="124"/>
  <c r="E34" i="124" s="1"/>
  <c r="G34" i="124" s="1"/>
  <c r="B35" i="124"/>
  <c r="C34" i="88"/>
  <c r="E34" i="88" s="1"/>
  <c r="G34" i="88" s="1"/>
  <c r="B35" i="88"/>
  <c r="C34" i="18"/>
  <c r="E34" i="18" s="1"/>
  <c r="G34" i="18" s="1"/>
  <c r="B35" i="18"/>
  <c r="C34" i="119"/>
  <c r="E34" i="119" s="1"/>
  <c r="G34" i="119" s="1"/>
  <c r="B35" i="119"/>
  <c r="C34" i="14"/>
  <c r="E34" i="14" s="1"/>
  <c r="G34" i="14" s="1"/>
  <c r="B35" i="14"/>
  <c r="C34" i="104"/>
  <c r="E34" i="104" s="1"/>
  <c r="G34" i="104" s="1"/>
  <c r="B35" i="104"/>
  <c r="C34" i="50"/>
  <c r="E34" i="50" s="1"/>
  <c r="G34" i="50" s="1"/>
  <c r="B35" i="50"/>
  <c r="C34" i="64"/>
  <c r="E34" i="64" s="1"/>
  <c r="G34" i="64" s="1"/>
  <c r="B35" i="64"/>
  <c r="C34" i="22"/>
  <c r="E34" i="22" s="1"/>
  <c r="G34" i="22" s="1"/>
  <c r="B35" i="22"/>
  <c r="C34" i="46"/>
  <c r="E34" i="46" s="1"/>
  <c r="G34" i="46" s="1"/>
  <c r="B35" i="46"/>
  <c r="C34" i="78"/>
  <c r="E34" i="78" s="1"/>
  <c r="G34" i="78" s="1"/>
  <c r="B35" i="78"/>
  <c r="C34" i="80"/>
  <c r="G34" i="80" s="1"/>
  <c r="B35" i="80"/>
  <c r="B35" i="44"/>
  <c r="C35" i="53"/>
  <c r="E35" i="53" s="1"/>
  <c r="G35" i="53" s="1"/>
  <c r="B36" i="53"/>
  <c r="C34" i="8"/>
  <c r="G34" i="8" s="1"/>
  <c r="B35" i="8"/>
  <c r="C34" i="66"/>
  <c r="E34" i="66" s="1"/>
  <c r="G34" i="66" s="1"/>
  <c r="B35" i="66"/>
  <c r="C34" i="67"/>
  <c r="E34" i="67" s="1"/>
  <c r="G34" i="67" s="1"/>
  <c r="B35" i="67"/>
  <c r="C35" i="49"/>
  <c r="E35" i="49" s="1"/>
  <c r="G35" i="49" s="1"/>
  <c r="B36" i="49"/>
  <c r="C34" i="21"/>
  <c r="E34" i="21" s="1"/>
  <c r="G34" i="21" s="1"/>
  <c r="B35" i="21"/>
  <c r="C33" i="91"/>
  <c r="E33" i="91" s="1"/>
  <c r="G33" i="91" s="1"/>
  <c r="B34" i="91"/>
  <c r="E20" i="92"/>
  <c r="B20" i="92"/>
  <c r="C35" i="48"/>
  <c r="E35" i="48" s="1"/>
  <c r="G35" i="48" s="1"/>
  <c r="B36" i="48"/>
  <c r="BW41" i="41"/>
  <c r="CA41" i="41"/>
  <c r="AD37" i="27"/>
  <c r="BY42" i="41" s="1"/>
  <c r="AC37" i="27"/>
  <c r="BU42" i="41" s="1"/>
  <c r="AJ37" i="27"/>
  <c r="AK37" i="27"/>
  <c r="AL37" i="27"/>
  <c r="AN37" i="27"/>
  <c r="BI37" i="27"/>
  <c r="BN37" i="27"/>
  <c r="GK42" i="41" s="1"/>
  <c r="BQ37" i="27"/>
  <c r="BU37" i="27"/>
  <c r="HI42" i="41" s="1"/>
  <c r="C47" i="86"/>
  <c r="G47" i="86"/>
  <c r="J47" i="86"/>
  <c r="L47" i="86" s="1"/>
  <c r="M47" i="86"/>
  <c r="O47" i="86" s="1"/>
  <c r="P47" i="86"/>
  <c r="R47" i="86" s="1"/>
  <c r="S47" i="86"/>
  <c r="V47" i="86"/>
  <c r="Y47" i="86"/>
  <c r="AB47" i="86"/>
  <c r="AD47" i="86" s="1"/>
  <c r="CT42" i="41" l="1"/>
  <c r="BU46" i="41"/>
  <c r="BV42" i="41"/>
  <c r="BV46" i="41" s="1"/>
  <c r="HI46" i="41"/>
  <c r="HJ42" i="41"/>
  <c r="HJ46" i="41" s="1"/>
  <c r="GK46" i="41"/>
  <c r="GL42" i="41"/>
  <c r="GL46" i="41" s="1"/>
  <c r="BY46" i="41"/>
  <c r="BZ42" i="41"/>
  <c r="BZ46" i="41" s="1"/>
  <c r="DD43" i="41"/>
  <c r="BL43" i="41"/>
  <c r="AF43" i="41"/>
  <c r="DP43" i="41"/>
  <c r="GV43" i="41"/>
  <c r="EJ43" i="41"/>
  <c r="CN43" i="41"/>
  <c r="CN45" i="41" s="1"/>
  <c r="L43" i="41"/>
  <c r="EZ43" i="41"/>
  <c r="CJ43" i="41"/>
  <c r="FD43" i="41"/>
  <c r="FD45" i="41" s="1"/>
  <c r="FL43" i="41"/>
  <c r="AR43" i="41"/>
  <c r="T43" i="41"/>
  <c r="H43" i="41"/>
  <c r="HD43" i="41"/>
  <c r="DT43" i="41"/>
  <c r="DT45" i="41" s="1"/>
  <c r="FX43" i="41"/>
  <c r="EF43" i="41"/>
  <c r="GN43" i="41"/>
  <c r="GN45" i="41" s="1"/>
  <c r="P43" i="41"/>
  <c r="CF43" i="41"/>
  <c r="GZ43" i="41"/>
  <c r="AV43" i="41"/>
  <c r="GJ43" i="41"/>
  <c r="GF43" i="41"/>
  <c r="BH43" i="41"/>
  <c r="GB43" i="41"/>
  <c r="DL43" i="41"/>
  <c r="AZ43" i="41"/>
  <c r="HH43" i="41"/>
  <c r="AB43" i="41"/>
  <c r="X43" i="41"/>
  <c r="DH43" i="41"/>
  <c r="CR43" i="41"/>
  <c r="CR45" i="41" s="1"/>
  <c r="BT43" i="41"/>
  <c r="AJ43" i="41"/>
  <c r="CV43" i="41"/>
  <c r="BD43" i="41"/>
  <c r="AN43" i="41"/>
  <c r="GR43" i="41"/>
  <c r="GR45" i="41" s="1"/>
  <c r="BP43" i="41"/>
  <c r="EN43" i="41"/>
  <c r="EN45" i="41" s="1"/>
  <c r="EB43" i="41"/>
  <c r="BX43" i="41"/>
  <c r="DX43" i="41"/>
  <c r="FP43" i="41"/>
  <c r="FP45" i="41" s="1"/>
  <c r="ER43" i="41"/>
  <c r="FH43" i="41"/>
  <c r="CB43" i="41"/>
  <c r="FT43" i="41"/>
  <c r="EV43" i="41"/>
  <c r="BU43" i="41"/>
  <c r="GK43" i="41"/>
  <c r="CS43" i="41"/>
  <c r="HI43" i="41"/>
  <c r="BY43" i="41"/>
  <c r="B37" i="122"/>
  <c r="C36" i="122"/>
  <c r="E36" i="122" s="1"/>
  <c r="G36" i="122" s="1"/>
  <c r="CS46" i="41"/>
  <c r="CS39" i="41"/>
  <c r="CT39" i="41" s="1"/>
  <c r="CS30" i="41"/>
  <c r="CT30" i="41" s="1"/>
  <c r="CS21" i="41"/>
  <c r="CT21" i="41" s="1"/>
  <c r="CS12" i="41"/>
  <c r="CT12" i="41" s="1"/>
  <c r="R44" i="86"/>
  <c r="O26" i="86"/>
  <c r="U26" i="86"/>
  <c r="R17" i="86"/>
  <c r="V51" i="86"/>
  <c r="AD46" i="86"/>
  <c r="AD48" i="86" s="1"/>
  <c r="AB48" i="86"/>
  <c r="G44" i="86"/>
  <c r="G51" i="86"/>
  <c r="J51" i="86"/>
  <c r="AB51" i="86"/>
  <c r="AA46" i="86"/>
  <c r="Y48" i="86"/>
  <c r="R46" i="86"/>
  <c r="R48" i="86" s="1"/>
  <c r="P48" i="86"/>
  <c r="M51" i="86"/>
  <c r="X46" i="86"/>
  <c r="V48" i="86"/>
  <c r="I46" i="86"/>
  <c r="G48" i="86"/>
  <c r="Y51" i="86"/>
  <c r="O46" i="86"/>
  <c r="O48" i="86" s="1"/>
  <c r="M48" i="86"/>
  <c r="P51" i="86"/>
  <c r="L46" i="86"/>
  <c r="L48" i="86" s="1"/>
  <c r="J48" i="86"/>
  <c r="U46" i="86"/>
  <c r="S48" i="86"/>
  <c r="S51" i="86"/>
  <c r="P44" i="86"/>
  <c r="AA44" i="86"/>
  <c r="AD44" i="86"/>
  <c r="S44" i="86"/>
  <c r="V44" i="86"/>
  <c r="X44" i="86"/>
  <c r="Y44" i="86"/>
  <c r="U44" i="86"/>
  <c r="AB44" i="86"/>
  <c r="L44" i="86"/>
  <c r="J44" i="86"/>
  <c r="O44" i="86"/>
  <c r="M44" i="86"/>
  <c r="I35" i="86"/>
  <c r="R26" i="86"/>
  <c r="L26" i="86"/>
  <c r="AA17" i="86"/>
  <c r="U35" i="86"/>
  <c r="D35" i="86"/>
  <c r="D26" i="86"/>
  <c r="I26" i="86"/>
  <c r="AD26" i="86"/>
  <c r="X17" i="86"/>
  <c r="U17" i="86"/>
  <c r="D17" i="86"/>
  <c r="I17" i="86"/>
  <c r="O17" i="86"/>
  <c r="L17" i="86"/>
  <c r="AD17" i="86"/>
  <c r="BQ40" i="27"/>
  <c r="AL40" i="27"/>
  <c r="BI40" i="27"/>
  <c r="GV45" i="41"/>
  <c r="GZ45" i="41"/>
  <c r="AJ40" i="27"/>
  <c r="AK40" i="27"/>
  <c r="AN40" i="27"/>
  <c r="D46" i="86"/>
  <c r="AR37" i="27"/>
  <c r="DI42" i="41" s="1"/>
  <c r="B37" i="48"/>
  <c r="C37" i="48" s="1"/>
  <c r="E37" i="48" s="1"/>
  <c r="G37" i="48" s="1"/>
  <c r="B37" i="65"/>
  <c r="C37" i="65" s="1"/>
  <c r="E37" i="65" s="1"/>
  <c r="G37" i="65" s="1"/>
  <c r="D43" i="86"/>
  <c r="F43" i="86" s="1"/>
  <c r="I43" i="86"/>
  <c r="D42" i="86"/>
  <c r="F42" i="86" s="1"/>
  <c r="I42" i="86"/>
  <c r="V14" i="27"/>
  <c r="AO11" i="41" s="1"/>
  <c r="AP11" i="41" s="1"/>
  <c r="V16" i="27"/>
  <c r="AO15" i="41" s="1"/>
  <c r="AP15" i="41" s="1"/>
  <c r="V15" i="27"/>
  <c r="AO14" i="41" s="1"/>
  <c r="AP14" i="41" s="1"/>
  <c r="V17" i="27"/>
  <c r="AO16" i="41" s="1"/>
  <c r="AP16" i="41" s="1"/>
  <c r="V18" i="27"/>
  <c r="AO17" i="41" s="1"/>
  <c r="AP17" i="41" s="1"/>
  <c r="B36" i="121"/>
  <c r="C35" i="121"/>
  <c r="E35" i="121" s="1"/>
  <c r="G35" i="121" s="1"/>
  <c r="HK42" i="41"/>
  <c r="HK46" i="41" s="1"/>
  <c r="GM42" i="41"/>
  <c r="BW42" i="41"/>
  <c r="BW43" i="41" s="1"/>
  <c r="BW45" i="41" s="1"/>
  <c r="HE42" i="41"/>
  <c r="HF42" i="41" s="1"/>
  <c r="CA42" i="41"/>
  <c r="CA46" i="41" s="1"/>
  <c r="F19" i="86"/>
  <c r="F26" i="86" s="1"/>
  <c r="F37" i="86"/>
  <c r="F28" i="86"/>
  <c r="F35" i="86" s="1"/>
  <c r="F11" i="86"/>
  <c r="F10" i="86"/>
  <c r="AR35" i="27"/>
  <c r="DI38" i="41" s="1"/>
  <c r="DJ38" i="41" s="1"/>
  <c r="AR31" i="27"/>
  <c r="DI34" i="41" s="1"/>
  <c r="C36" i="48"/>
  <c r="E36" i="48" s="1"/>
  <c r="G36" i="48" s="1"/>
  <c r="AR33" i="27"/>
  <c r="DI36" i="41" s="1"/>
  <c r="DJ36" i="41" s="1"/>
  <c r="C35" i="117"/>
  <c r="E35" i="117" s="1"/>
  <c r="G35" i="117" s="1"/>
  <c r="B36" i="117"/>
  <c r="C35" i="109"/>
  <c r="E35" i="109" s="1"/>
  <c r="G35" i="109" s="1"/>
  <c r="B36" i="109"/>
  <c r="C35" i="111"/>
  <c r="E35" i="111" s="1"/>
  <c r="G35" i="111" s="1"/>
  <c r="B36" i="111"/>
  <c r="V36" i="27"/>
  <c r="AO41" i="41" s="1"/>
  <c r="AP41" i="41" s="1"/>
  <c r="V32" i="27"/>
  <c r="AO35" i="41" s="1"/>
  <c r="AP35" i="41" s="1"/>
  <c r="V31" i="27"/>
  <c r="AO34" i="41" s="1"/>
  <c r="AP34" i="41" s="1"/>
  <c r="V30" i="27"/>
  <c r="AO33" i="41" s="1"/>
  <c r="AP33" i="41" s="1"/>
  <c r="V29" i="27"/>
  <c r="AO32" i="41" s="1"/>
  <c r="AP32" i="41" s="1"/>
  <c r="V28" i="27"/>
  <c r="AO29" i="41" s="1"/>
  <c r="AP29" i="41" s="1"/>
  <c r="V27" i="27"/>
  <c r="AO28" i="41" s="1"/>
  <c r="AP28" i="41" s="1"/>
  <c r="V26" i="27"/>
  <c r="AO27" i="41" s="1"/>
  <c r="AP27" i="41" s="1"/>
  <c r="V24" i="27"/>
  <c r="AO25" i="41" s="1"/>
  <c r="AP25" i="41" s="1"/>
  <c r="V25" i="27"/>
  <c r="AO26" i="41" s="1"/>
  <c r="AP26" i="41" s="1"/>
  <c r="V22" i="27"/>
  <c r="AO23" i="41" s="1"/>
  <c r="AP23" i="41" s="1"/>
  <c r="V21" i="27"/>
  <c r="AO20" i="41" s="1"/>
  <c r="AP20" i="41" s="1"/>
  <c r="V23" i="27"/>
  <c r="AO24" i="41" s="1"/>
  <c r="AP24" i="41" s="1"/>
  <c r="V20" i="27"/>
  <c r="AO19" i="41" s="1"/>
  <c r="AP19" i="41" s="1"/>
  <c r="V19" i="27"/>
  <c r="AO18" i="41" s="1"/>
  <c r="AP18" i="41" s="1"/>
  <c r="V13" i="27"/>
  <c r="AO10" i="41" s="1"/>
  <c r="AP10" i="41" s="1"/>
  <c r="V12" i="27"/>
  <c r="AO9" i="41" s="1"/>
  <c r="AP9" i="41" s="1"/>
  <c r="V10" i="27"/>
  <c r="AO7" i="41" s="1"/>
  <c r="AP7" i="41" s="1"/>
  <c r="V11" i="27"/>
  <c r="AO8" i="41" s="1"/>
  <c r="AP8" i="41" s="1"/>
  <c r="V9" i="27"/>
  <c r="AO6" i="41" s="1"/>
  <c r="AP6" i="41" s="1"/>
  <c r="V8" i="27"/>
  <c r="C36" i="24"/>
  <c r="E36" i="24" s="1"/>
  <c r="G36" i="24" s="1"/>
  <c r="G38" i="24" s="1"/>
  <c r="G39" i="24" s="1"/>
  <c r="Q36" i="27"/>
  <c r="U41" i="41" s="1"/>
  <c r="V41" i="41" s="1"/>
  <c r="Q32" i="27"/>
  <c r="U35" i="41" s="1"/>
  <c r="V35" i="41" s="1"/>
  <c r="Q30" i="27"/>
  <c r="U33" i="41" s="1"/>
  <c r="V33" i="41" s="1"/>
  <c r="Q31" i="27"/>
  <c r="U34" i="41" s="1"/>
  <c r="V34" i="41" s="1"/>
  <c r="Q29" i="27"/>
  <c r="U32" i="41" s="1"/>
  <c r="V32" i="41" s="1"/>
  <c r="Q28" i="27"/>
  <c r="U29" i="41" s="1"/>
  <c r="V29" i="41" s="1"/>
  <c r="Q27" i="27"/>
  <c r="U28" i="41" s="1"/>
  <c r="V28" i="41" s="1"/>
  <c r="Q25" i="27"/>
  <c r="U26" i="41" s="1"/>
  <c r="V26" i="41" s="1"/>
  <c r="Q26" i="27"/>
  <c r="U27" i="41" s="1"/>
  <c r="V27" i="41" s="1"/>
  <c r="Q24" i="27"/>
  <c r="U25" i="41" s="1"/>
  <c r="V25" i="41" s="1"/>
  <c r="Q23" i="27"/>
  <c r="U24" i="41" s="1"/>
  <c r="V24" i="41" s="1"/>
  <c r="Q21" i="27"/>
  <c r="U20" i="41" s="1"/>
  <c r="V20" i="41" s="1"/>
  <c r="Q22" i="27"/>
  <c r="U23" i="41" s="1"/>
  <c r="V23" i="41" s="1"/>
  <c r="Q19" i="27"/>
  <c r="U18" i="41" s="1"/>
  <c r="V18" i="41" s="1"/>
  <c r="Q20" i="27"/>
  <c r="U19" i="41" s="1"/>
  <c r="V19" i="41" s="1"/>
  <c r="Q18" i="27"/>
  <c r="U17" i="41" s="1"/>
  <c r="V17" i="41" s="1"/>
  <c r="Q17" i="27"/>
  <c r="U16" i="41" s="1"/>
  <c r="V16" i="41" s="1"/>
  <c r="Q15" i="27"/>
  <c r="U14" i="41" s="1"/>
  <c r="V14" i="41" s="1"/>
  <c r="Q16" i="27"/>
  <c r="U15" i="41" s="1"/>
  <c r="V15" i="41" s="1"/>
  <c r="Q14" i="27"/>
  <c r="U11" i="41" s="1"/>
  <c r="V11" i="41" s="1"/>
  <c r="Q13" i="27"/>
  <c r="U10" i="41" s="1"/>
  <c r="V10" i="41" s="1"/>
  <c r="Q12" i="27"/>
  <c r="U9" i="41" s="1"/>
  <c r="V9" i="41" s="1"/>
  <c r="Q10" i="27"/>
  <c r="U7" i="41" s="1"/>
  <c r="V7" i="41" s="1"/>
  <c r="Q11" i="27"/>
  <c r="U8" i="41" s="1"/>
  <c r="V8" i="41" s="1"/>
  <c r="Q9" i="27"/>
  <c r="U6" i="41" s="1"/>
  <c r="V6" i="41" s="1"/>
  <c r="Q8" i="27"/>
  <c r="C36" i="57"/>
  <c r="E36" i="57" s="1"/>
  <c r="G36" i="57" s="1"/>
  <c r="G38" i="57" s="1"/>
  <c r="G39" i="57" s="1"/>
  <c r="AU34" i="27"/>
  <c r="DU37" i="41" s="1"/>
  <c r="DV37" i="41" s="1"/>
  <c r="AU33" i="27"/>
  <c r="DU36" i="41" s="1"/>
  <c r="DV36" i="41" s="1"/>
  <c r="AU31" i="27"/>
  <c r="DU34" i="41" s="1"/>
  <c r="DV34" i="41" s="1"/>
  <c r="AU36" i="27"/>
  <c r="DU41" i="41" s="1"/>
  <c r="DV41" i="41" s="1"/>
  <c r="AU32" i="27"/>
  <c r="DU35" i="41" s="1"/>
  <c r="DV35" i="41" s="1"/>
  <c r="AU30" i="27"/>
  <c r="DU33" i="41" s="1"/>
  <c r="DV33" i="41" s="1"/>
  <c r="AU29" i="27"/>
  <c r="DU32" i="41" s="1"/>
  <c r="DV32" i="41" s="1"/>
  <c r="AU28" i="27"/>
  <c r="DU29" i="41" s="1"/>
  <c r="DV29" i="41" s="1"/>
  <c r="AU27" i="27"/>
  <c r="DU28" i="41" s="1"/>
  <c r="DV28" i="41" s="1"/>
  <c r="AU26" i="27"/>
  <c r="DU27" i="41" s="1"/>
  <c r="DV27" i="41" s="1"/>
  <c r="AU24" i="27"/>
  <c r="DU25" i="41" s="1"/>
  <c r="DV25" i="41" s="1"/>
  <c r="AU25" i="27"/>
  <c r="DU26" i="41" s="1"/>
  <c r="DV26" i="41" s="1"/>
  <c r="AU23" i="27"/>
  <c r="DU24" i="41" s="1"/>
  <c r="DV24" i="41" s="1"/>
  <c r="AU22" i="27"/>
  <c r="DU23" i="41" s="1"/>
  <c r="DV23" i="41" s="1"/>
  <c r="AU21" i="27"/>
  <c r="DU20" i="41" s="1"/>
  <c r="DV20" i="41" s="1"/>
  <c r="AU20" i="27"/>
  <c r="DU19" i="41" s="1"/>
  <c r="DV19" i="41" s="1"/>
  <c r="AU18" i="27"/>
  <c r="DU17" i="41" s="1"/>
  <c r="DV17" i="41" s="1"/>
  <c r="AU19" i="27"/>
  <c r="DU18" i="41" s="1"/>
  <c r="DV18" i="41" s="1"/>
  <c r="AU17" i="27"/>
  <c r="DU16" i="41" s="1"/>
  <c r="DV16" i="41" s="1"/>
  <c r="AU15" i="27"/>
  <c r="DU14" i="41" s="1"/>
  <c r="DV14" i="41" s="1"/>
  <c r="AU16" i="27"/>
  <c r="DU15" i="41" s="1"/>
  <c r="DV15" i="41" s="1"/>
  <c r="AU14" i="27"/>
  <c r="DU11" i="41" s="1"/>
  <c r="DV11" i="41" s="1"/>
  <c r="AU13" i="27"/>
  <c r="DU10" i="41" s="1"/>
  <c r="DV10" i="41" s="1"/>
  <c r="AU12" i="27"/>
  <c r="DU9" i="41" s="1"/>
  <c r="DV9" i="41" s="1"/>
  <c r="AU11" i="27"/>
  <c r="DU8" i="41" s="1"/>
  <c r="DV8" i="41" s="1"/>
  <c r="AU10" i="27"/>
  <c r="DU7" i="41" s="1"/>
  <c r="DV7" i="41" s="1"/>
  <c r="AU9" i="27"/>
  <c r="DU6" i="41" s="1"/>
  <c r="DV6" i="41" s="1"/>
  <c r="AU8" i="27"/>
  <c r="C37" i="43"/>
  <c r="E37" i="43" s="1"/>
  <c r="G37" i="43" s="1"/>
  <c r="G39" i="43" s="1"/>
  <c r="G40" i="43" s="1"/>
  <c r="C35" i="125"/>
  <c r="E35" i="125" s="1"/>
  <c r="G35" i="125" s="1"/>
  <c r="B36" i="125"/>
  <c r="N36" i="27"/>
  <c r="E35" i="23"/>
  <c r="G35" i="23" s="1"/>
  <c r="N34" i="27"/>
  <c r="I37" i="41" s="1"/>
  <c r="J37" i="41" s="1"/>
  <c r="N30" i="27"/>
  <c r="N31" i="27"/>
  <c r="N29" i="27"/>
  <c r="N28" i="27"/>
  <c r="I29" i="41" s="1"/>
  <c r="J29" i="41" s="1"/>
  <c r="N27" i="27"/>
  <c r="I28" i="41" s="1"/>
  <c r="J28" i="41" s="1"/>
  <c r="N25" i="27"/>
  <c r="I26" i="41" s="1"/>
  <c r="J26" i="41" s="1"/>
  <c r="N24" i="27"/>
  <c r="I25" i="41" s="1"/>
  <c r="J25" i="41" s="1"/>
  <c r="N26" i="27"/>
  <c r="I27" i="41" s="1"/>
  <c r="J27" i="41" s="1"/>
  <c r="N23" i="27"/>
  <c r="I24" i="41" s="1"/>
  <c r="J24" i="41" s="1"/>
  <c r="N22" i="27"/>
  <c r="I23" i="41" s="1"/>
  <c r="J23" i="41" s="1"/>
  <c r="N21" i="27"/>
  <c r="I20" i="41" s="1"/>
  <c r="J20" i="41" s="1"/>
  <c r="N20" i="27"/>
  <c r="I19" i="41" s="1"/>
  <c r="J19" i="41" s="1"/>
  <c r="N19" i="27"/>
  <c r="I18" i="41" s="1"/>
  <c r="J18" i="41" s="1"/>
  <c r="N18" i="27"/>
  <c r="I17" i="41" s="1"/>
  <c r="J17" i="41" s="1"/>
  <c r="N17" i="27"/>
  <c r="N16" i="27"/>
  <c r="N15" i="27"/>
  <c r="N14" i="27"/>
  <c r="I11" i="41" s="1"/>
  <c r="J11" i="41" s="1"/>
  <c r="N13" i="27"/>
  <c r="I10" i="41" s="1"/>
  <c r="J10" i="41" s="1"/>
  <c r="N12" i="27"/>
  <c r="I9" i="41" s="1"/>
  <c r="J9" i="41" s="1"/>
  <c r="N10" i="27"/>
  <c r="N11" i="27"/>
  <c r="I8" i="41" s="1"/>
  <c r="J8" i="41" s="1"/>
  <c r="N9" i="27"/>
  <c r="N8" i="27"/>
  <c r="E36" i="23"/>
  <c r="G36" i="23" s="1"/>
  <c r="O34" i="27"/>
  <c r="M37" i="41" s="1"/>
  <c r="N37" i="41" s="1"/>
  <c r="O36" i="27"/>
  <c r="M41" i="41" s="1"/>
  <c r="N41" i="41" s="1"/>
  <c r="O30" i="27"/>
  <c r="M33" i="41" s="1"/>
  <c r="N33" i="41" s="1"/>
  <c r="O32" i="27"/>
  <c r="M35" i="41" s="1"/>
  <c r="N35" i="41" s="1"/>
  <c r="O31" i="27"/>
  <c r="M34" i="41" s="1"/>
  <c r="N34" i="41" s="1"/>
  <c r="O28" i="27"/>
  <c r="M29" i="41" s="1"/>
  <c r="N29" i="41" s="1"/>
  <c r="O29" i="27"/>
  <c r="M32" i="41" s="1"/>
  <c r="N32" i="41" s="1"/>
  <c r="O26" i="27"/>
  <c r="M27" i="41" s="1"/>
  <c r="N27" i="41" s="1"/>
  <c r="O27" i="27"/>
  <c r="M28" i="41" s="1"/>
  <c r="N28" i="41" s="1"/>
  <c r="O24" i="27"/>
  <c r="M25" i="41" s="1"/>
  <c r="N25" i="41" s="1"/>
  <c r="O25" i="27"/>
  <c r="M26" i="41" s="1"/>
  <c r="N26" i="41" s="1"/>
  <c r="O23" i="27"/>
  <c r="M24" i="41" s="1"/>
  <c r="N24" i="41" s="1"/>
  <c r="O22" i="27"/>
  <c r="M23" i="41" s="1"/>
  <c r="N23" i="41" s="1"/>
  <c r="O21" i="27"/>
  <c r="M20" i="41" s="1"/>
  <c r="N20" i="41" s="1"/>
  <c r="O20" i="27"/>
  <c r="M19" i="41" s="1"/>
  <c r="N19" i="41" s="1"/>
  <c r="O19" i="27"/>
  <c r="M18" i="41" s="1"/>
  <c r="N18" i="41" s="1"/>
  <c r="O18" i="27"/>
  <c r="M17" i="41" s="1"/>
  <c r="N17" i="41" s="1"/>
  <c r="O17" i="27"/>
  <c r="M16" i="41" s="1"/>
  <c r="N16" i="41" s="1"/>
  <c r="O15" i="27"/>
  <c r="M14" i="41" s="1"/>
  <c r="N14" i="41" s="1"/>
  <c r="O16" i="27"/>
  <c r="M15" i="41" s="1"/>
  <c r="N15" i="41" s="1"/>
  <c r="O14" i="27"/>
  <c r="M11" i="41" s="1"/>
  <c r="N11" i="41" s="1"/>
  <c r="O13" i="27"/>
  <c r="M10" i="41" s="1"/>
  <c r="N10" i="41" s="1"/>
  <c r="O11" i="27"/>
  <c r="M8" i="41" s="1"/>
  <c r="N8" i="41" s="1"/>
  <c r="O12" i="27"/>
  <c r="M9" i="41" s="1"/>
  <c r="N9" i="41" s="1"/>
  <c r="O10" i="27"/>
  <c r="M7" i="41" s="1"/>
  <c r="N7" i="41" s="1"/>
  <c r="O9" i="27"/>
  <c r="M6" i="41" s="1"/>
  <c r="N6" i="41" s="1"/>
  <c r="O8" i="27"/>
  <c r="C36" i="17"/>
  <c r="E36" i="17" s="1"/>
  <c r="G36" i="17" s="1"/>
  <c r="C36" i="65"/>
  <c r="E36" i="65" s="1"/>
  <c r="G36" i="65" s="1"/>
  <c r="BB31" i="27"/>
  <c r="EW34" i="41" s="1"/>
  <c r="EX34" i="41" s="1"/>
  <c r="BB30" i="27"/>
  <c r="EW33" i="41" s="1"/>
  <c r="EX33" i="41" s="1"/>
  <c r="BB29" i="27"/>
  <c r="EW32" i="41" s="1"/>
  <c r="EX32" i="41" s="1"/>
  <c r="BB28" i="27"/>
  <c r="EW29" i="41" s="1"/>
  <c r="EX29" i="41" s="1"/>
  <c r="BB27" i="27"/>
  <c r="EW28" i="41" s="1"/>
  <c r="EX28" i="41" s="1"/>
  <c r="BB26" i="27"/>
  <c r="EW27" i="41" s="1"/>
  <c r="EX27" i="41" s="1"/>
  <c r="BB25" i="27"/>
  <c r="EW26" i="41" s="1"/>
  <c r="EX26" i="41" s="1"/>
  <c r="BB23" i="27"/>
  <c r="EW24" i="41" s="1"/>
  <c r="EX24" i="41" s="1"/>
  <c r="BB24" i="27"/>
  <c r="EW25" i="41" s="1"/>
  <c r="EX25" i="41" s="1"/>
  <c r="BB22" i="27"/>
  <c r="EW23" i="41" s="1"/>
  <c r="EX23" i="41" s="1"/>
  <c r="BB20" i="27"/>
  <c r="EW19" i="41" s="1"/>
  <c r="EX19" i="41" s="1"/>
  <c r="BB21" i="27"/>
  <c r="EW20" i="41" s="1"/>
  <c r="EX20" i="41" s="1"/>
  <c r="BB19" i="27"/>
  <c r="EW18" i="41" s="1"/>
  <c r="EX18" i="41" s="1"/>
  <c r="BB17" i="27"/>
  <c r="EW16" i="41" s="1"/>
  <c r="EX16" i="41" s="1"/>
  <c r="BB18" i="27"/>
  <c r="EW17" i="41" s="1"/>
  <c r="EX17" i="41" s="1"/>
  <c r="BB16" i="27"/>
  <c r="BB15" i="27"/>
  <c r="EW14" i="41" s="1"/>
  <c r="EX14" i="41" s="1"/>
  <c r="BB14" i="27"/>
  <c r="EW11" i="41" s="1"/>
  <c r="EX11" i="41" s="1"/>
  <c r="BB12" i="27"/>
  <c r="EW9" i="41" s="1"/>
  <c r="EX9" i="41" s="1"/>
  <c r="BB13" i="27"/>
  <c r="EW10" i="41" s="1"/>
  <c r="EX10" i="41" s="1"/>
  <c r="BB11" i="27"/>
  <c r="EW8" i="41" s="1"/>
  <c r="EX8" i="41" s="1"/>
  <c r="BB10" i="27"/>
  <c r="EW7" i="41" s="1"/>
  <c r="EX7" i="41" s="1"/>
  <c r="BB8" i="27"/>
  <c r="BB9" i="27"/>
  <c r="EW6" i="41" s="1"/>
  <c r="EX6" i="41" s="1"/>
  <c r="C36" i="85"/>
  <c r="E36" i="85" s="1"/>
  <c r="G36" i="85" s="1"/>
  <c r="AR29" i="27"/>
  <c r="DI32" i="41" s="1"/>
  <c r="DJ32" i="41" s="1"/>
  <c r="AR30" i="27"/>
  <c r="DI33" i="41" s="1"/>
  <c r="DJ33" i="41" s="1"/>
  <c r="AR28" i="27"/>
  <c r="DI29" i="41" s="1"/>
  <c r="DJ29" i="41" s="1"/>
  <c r="AR27" i="27"/>
  <c r="DI28" i="41" s="1"/>
  <c r="DJ28" i="41" s="1"/>
  <c r="AR26" i="27"/>
  <c r="DI27" i="41" s="1"/>
  <c r="DJ27" i="41" s="1"/>
  <c r="AR24" i="27"/>
  <c r="DI25" i="41" s="1"/>
  <c r="DJ25" i="41" s="1"/>
  <c r="AR25" i="27"/>
  <c r="DI26" i="41" s="1"/>
  <c r="DJ26" i="41" s="1"/>
  <c r="AR23" i="27"/>
  <c r="DI24" i="41" s="1"/>
  <c r="DJ24" i="41" s="1"/>
  <c r="AR22" i="27"/>
  <c r="DI23" i="41" s="1"/>
  <c r="DJ23" i="41" s="1"/>
  <c r="AR21" i="27"/>
  <c r="DI20" i="41" s="1"/>
  <c r="DJ20" i="41" s="1"/>
  <c r="AR20" i="27"/>
  <c r="DI19" i="41" s="1"/>
  <c r="DJ19" i="41" s="1"/>
  <c r="AR19" i="27"/>
  <c r="DI18" i="41" s="1"/>
  <c r="DJ18" i="41" s="1"/>
  <c r="AR18" i="27"/>
  <c r="DI17" i="41" s="1"/>
  <c r="DJ17" i="41" s="1"/>
  <c r="AR17" i="27"/>
  <c r="DI16" i="41" s="1"/>
  <c r="DJ16" i="41" s="1"/>
  <c r="AR16" i="27"/>
  <c r="DI15" i="41" s="1"/>
  <c r="DJ15" i="41" s="1"/>
  <c r="AR15" i="27"/>
  <c r="DI14" i="41" s="1"/>
  <c r="DJ14" i="41" s="1"/>
  <c r="AR14" i="27"/>
  <c r="DI11" i="41" s="1"/>
  <c r="DJ11" i="41" s="1"/>
  <c r="AR12" i="27"/>
  <c r="DI9" i="41" s="1"/>
  <c r="DJ9" i="41" s="1"/>
  <c r="AR13" i="27"/>
  <c r="DI10" i="41" s="1"/>
  <c r="DJ10" i="41" s="1"/>
  <c r="AR11" i="27"/>
  <c r="DI8" i="41" s="1"/>
  <c r="DJ8" i="41" s="1"/>
  <c r="AR8" i="27"/>
  <c r="AR9" i="27"/>
  <c r="DI6" i="41" s="1"/>
  <c r="DJ6" i="41" s="1"/>
  <c r="AR10" i="27"/>
  <c r="DI7" i="41" s="1"/>
  <c r="DJ7" i="41" s="1"/>
  <c r="E36" i="11"/>
  <c r="G36" i="11" s="1"/>
  <c r="AR36" i="27"/>
  <c r="DI41" i="41" s="1"/>
  <c r="DJ41" i="41" s="1"/>
  <c r="AR32" i="27"/>
  <c r="DI35" i="41" s="1"/>
  <c r="DJ35" i="41" s="1"/>
  <c r="AR34" i="27"/>
  <c r="DI37" i="41" s="1"/>
  <c r="DJ37" i="41" s="1"/>
  <c r="E35" i="11"/>
  <c r="G35" i="11" s="1"/>
  <c r="C35" i="94"/>
  <c r="E35" i="94" s="1"/>
  <c r="G35" i="94" s="1"/>
  <c r="B36" i="94"/>
  <c r="C35" i="95"/>
  <c r="E35" i="95" s="1"/>
  <c r="G35" i="95" s="1"/>
  <c r="B36" i="95"/>
  <c r="C35" i="38"/>
  <c r="E35" i="38" s="1"/>
  <c r="G35" i="38" s="1"/>
  <c r="B36" i="38"/>
  <c r="C35" i="93"/>
  <c r="E35" i="93" s="1"/>
  <c r="G35" i="93" s="1"/>
  <c r="B36" i="93"/>
  <c r="C35" i="61"/>
  <c r="E35" i="61" s="1"/>
  <c r="G35" i="61" s="1"/>
  <c r="B36" i="61"/>
  <c r="C35" i="16"/>
  <c r="E35" i="16" s="1"/>
  <c r="G35" i="16" s="1"/>
  <c r="B36" i="16"/>
  <c r="C35" i="107"/>
  <c r="E35" i="107" s="1"/>
  <c r="G35" i="107" s="1"/>
  <c r="B36" i="107"/>
  <c r="B36" i="19"/>
  <c r="C35" i="19"/>
  <c r="E35" i="19" s="1"/>
  <c r="G35" i="19" s="1"/>
  <c r="C35" i="77"/>
  <c r="E35" i="77" s="1"/>
  <c r="G35" i="77" s="1"/>
  <c r="B36" i="77"/>
  <c r="C35" i="75"/>
  <c r="E35" i="75" s="1"/>
  <c r="G35" i="75" s="1"/>
  <c r="B36" i="75"/>
  <c r="C35" i="112"/>
  <c r="E35" i="112" s="1"/>
  <c r="G35" i="112" s="1"/>
  <c r="B36" i="112"/>
  <c r="C35" i="124"/>
  <c r="E35" i="124" s="1"/>
  <c r="G35" i="124" s="1"/>
  <c r="B36" i="124"/>
  <c r="C35" i="88"/>
  <c r="E35" i="88" s="1"/>
  <c r="G35" i="88" s="1"/>
  <c r="B36" i="88"/>
  <c r="C35" i="18"/>
  <c r="E35" i="18" s="1"/>
  <c r="G35" i="18" s="1"/>
  <c r="B36" i="18"/>
  <c r="C35" i="119"/>
  <c r="E35" i="119" s="1"/>
  <c r="G35" i="119" s="1"/>
  <c r="B36" i="119"/>
  <c r="C35" i="14"/>
  <c r="E35" i="14" s="1"/>
  <c r="G35" i="14" s="1"/>
  <c r="B36" i="14"/>
  <c r="B36" i="104"/>
  <c r="C35" i="104"/>
  <c r="E35" i="104" s="1"/>
  <c r="G35" i="104" s="1"/>
  <c r="C35" i="50"/>
  <c r="E35" i="50" s="1"/>
  <c r="G35" i="50" s="1"/>
  <c r="B36" i="50"/>
  <c r="C35" i="64"/>
  <c r="E35" i="64" s="1"/>
  <c r="G35" i="64" s="1"/>
  <c r="B36" i="64"/>
  <c r="C35" i="22"/>
  <c r="E35" i="22" s="1"/>
  <c r="G35" i="22" s="1"/>
  <c r="B36" i="22"/>
  <c r="C35" i="46"/>
  <c r="E35" i="46" s="1"/>
  <c r="G35" i="46" s="1"/>
  <c r="B36" i="46"/>
  <c r="C35" i="78"/>
  <c r="E35" i="78" s="1"/>
  <c r="G35" i="78" s="1"/>
  <c r="B36" i="78"/>
  <c r="C35" i="80"/>
  <c r="G35" i="80" s="1"/>
  <c r="B36" i="80"/>
  <c r="C35" i="44"/>
  <c r="E35" i="44" s="1"/>
  <c r="G35" i="44" s="1"/>
  <c r="B36" i="44"/>
  <c r="C36" i="53"/>
  <c r="E36" i="53" s="1"/>
  <c r="G36" i="53" s="1"/>
  <c r="B37" i="53"/>
  <c r="C35" i="8"/>
  <c r="G35" i="8" s="1"/>
  <c r="B36" i="8"/>
  <c r="C35" i="66"/>
  <c r="E35" i="66" s="1"/>
  <c r="G35" i="66" s="1"/>
  <c r="B36" i="66"/>
  <c r="C35" i="67"/>
  <c r="E35" i="67" s="1"/>
  <c r="G35" i="67" s="1"/>
  <c r="B36" i="67"/>
  <c r="C36" i="49"/>
  <c r="E36" i="49" s="1"/>
  <c r="G36" i="49" s="1"/>
  <c r="B37" i="49"/>
  <c r="BO36" i="27" s="1"/>
  <c r="GO41" i="41" s="1"/>
  <c r="GP41" i="41" s="1"/>
  <c r="C35" i="21"/>
  <c r="E35" i="21" s="1"/>
  <c r="G35" i="21" s="1"/>
  <c r="B36" i="21"/>
  <c r="C34" i="91"/>
  <c r="E34" i="91" s="1"/>
  <c r="G34" i="91" s="1"/>
  <c r="B35" i="91"/>
  <c r="G20" i="92"/>
  <c r="C21" i="92"/>
  <c r="I47" i="86"/>
  <c r="D47" i="86"/>
  <c r="U47" i="86"/>
  <c r="X47" i="86"/>
  <c r="AA47" i="86"/>
  <c r="V35" i="27"/>
  <c r="AO38" i="41" s="1"/>
  <c r="AP38" i="41" s="1"/>
  <c r="V34" i="27"/>
  <c r="AO37" i="41" s="1"/>
  <c r="AP37" i="41" s="1"/>
  <c r="V37" i="27"/>
  <c r="AO42" i="41" s="1"/>
  <c r="AP42" i="41" s="1"/>
  <c r="V33" i="27"/>
  <c r="AO36" i="41" s="1"/>
  <c r="AP36" i="41" s="1"/>
  <c r="Q35" i="27"/>
  <c r="U38" i="41" s="1"/>
  <c r="V38" i="41" s="1"/>
  <c r="Q37" i="27"/>
  <c r="U42" i="41" s="1"/>
  <c r="V42" i="41" s="1"/>
  <c r="Q34" i="27"/>
  <c r="U37" i="41" s="1"/>
  <c r="V37" i="41" s="1"/>
  <c r="Q33" i="27"/>
  <c r="U36" i="41" s="1"/>
  <c r="V36" i="41" s="1"/>
  <c r="AU35" i="27"/>
  <c r="DU38" i="41" s="1"/>
  <c r="DV38" i="41" s="1"/>
  <c r="AU37" i="27"/>
  <c r="DU42" i="41" s="1"/>
  <c r="DV42" i="41" s="1"/>
  <c r="N35" i="27"/>
  <c r="I38" i="41" s="1"/>
  <c r="J38" i="41" s="1"/>
  <c r="N37" i="27"/>
  <c r="I42" i="41" s="1"/>
  <c r="J42" i="41" s="1"/>
  <c r="N32" i="27"/>
  <c r="I35" i="41" s="1"/>
  <c r="J35" i="41" s="1"/>
  <c r="N33" i="27"/>
  <c r="I36" i="41" s="1"/>
  <c r="J36" i="41" s="1"/>
  <c r="O35" i="27"/>
  <c r="M38" i="41" s="1"/>
  <c r="N38" i="41" s="1"/>
  <c r="O37" i="27"/>
  <c r="M42" i="41" s="1"/>
  <c r="N42" i="41" s="1"/>
  <c r="O33" i="27"/>
  <c r="M36" i="41" s="1"/>
  <c r="N36" i="41" s="1"/>
  <c r="BB35" i="27"/>
  <c r="EW38" i="41" s="1"/>
  <c r="EX38" i="41" s="1"/>
  <c r="BB37" i="27"/>
  <c r="EW42" i="41" s="1"/>
  <c r="EX42" i="41" s="1"/>
  <c r="BB34" i="27"/>
  <c r="EW37" i="41" s="1"/>
  <c r="EX37" i="41" s="1"/>
  <c r="BB36" i="27"/>
  <c r="EW41" i="41" s="1"/>
  <c r="EX41" i="41" s="1"/>
  <c r="BB32" i="27"/>
  <c r="EW35" i="41" s="1"/>
  <c r="EX35" i="41" s="1"/>
  <c r="BB33" i="27"/>
  <c r="EW36" i="41" s="1"/>
  <c r="EX36" i="41" s="1"/>
  <c r="BW46" i="41" l="1"/>
  <c r="CT43" i="41"/>
  <c r="BZ43" i="41"/>
  <c r="HJ43" i="41"/>
  <c r="GL43" i="41"/>
  <c r="BV43" i="41"/>
  <c r="BV45" i="41" s="1"/>
  <c r="DK42" i="41"/>
  <c r="DJ42" i="41"/>
  <c r="DK34" i="41"/>
  <c r="DJ34" i="41"/>
  <c r="AO34" i="27"/>
  <c r="AQ8" i="27"/>
  <c r="DA5" i="41" s="1"/>
  <c r="DB5" i="41" s="1"/>
  <c r="AQ9" i="27"/>
  <c r="DA6" i="41" s="1"/>
  <c r="DB6" i="41" s="1"/>
  <c r="AQ10" i="27"/>
  <c r="DA7" i="41" s="1"/>
  <c r="DB7" i="41" s="1"/>
  <c r="AQ12" i="27"/>
  <c r="DA9" i="41" s="1"/>
  <c r="DB9" i="41" s="1"/>
  <c r="AQ11" i="27"/>
  <c r="DA8" i="41" s="1"/>
  <c r="DB8" i="41" s="1"/>
  <c r="AQ14" i="27"/>
  <c r="DA11" i="41" s="1"/>
  <c r="DB11" i="41" s="1"/>
  <c r="AQ13" i="27"/>
  <c r="DA10" i="41" s="1"/>
  <c r="DB10" i="41" s="1"/>
  <c r="AQ15" i="27"/>
  <c r="DA14" i="41" s="1"/>
  <c r="DB14" i="41" s="1"/>
  <c r="AQ17" i="27"/>
  <c r="DA16" i="41" s="1"/>
  <c r="DB16" i="41" s="1"/>
  <c r="AQ16" i="27"/>
  <c r="DA15" i="41" s="1"/>
  <c r="DB15" i="41" s="1"/>
  <c r="AQ19" i="27"/>
  <c r="DA18" i="41" s="1"/>
  <c r="DB18" i="41" s="1"/>
  <c r="AQ18" i="27"/>
  <c r="DA17" i="41" s="1"/>
  <c r="DB17" i="41" s="1"/>
  <c r="AQ20" i="27"/>
  <c r="DA19" i="41" s="1"/>
  <c r="DB19" i="41" s="1"/>
  <c r="AQ21" i="27"/>
  <c r="DA20" i="41" s="1"/>
  <c r="DB20" i="41" s="1"/>
  <c r="AQ22" i="27"/>
  <c r="DA23" i="41" s="1"/>
  <c r="DB23" i="41" s="1"/>
  <c r="AQ24" i="27"/>
  <c r="DA25" i="41" s="1"/>
  <c r="DB25" i="41" s="1"/>
  <c r="AQ23" i="27"/>
  <c r="DA24" i="41" s="1"/>
  <c r="DB24" i="41" s="1"/>
  <c r="AQ26" i="27"/>
  <c r="DA27" i="41" s="1"/>
  <c r="DB27" i="41" s="1"/>
  <c r="AQ25" i="27"/>
  <c r="DA26" i="41" s="1"/>
  <c r="DB26" i="41" s="1"/>
  <c r="AQ27" i="27"/>
  <c r="DA28" i="41" s="1"/>
  <c r="DB28" i="41" s="1"/>
  <c r="AQ28" i="27"/>
  <c r="DA29" i="41" s="1"/>
  <c r="DB29" i="41" s="1"/>
  <c r="AQ30" i="27"/>
  <c r="DA33" i="41" s="1"/>
  <c r="DB33" i="41" s="1"/>
  <c r="AQ29" i="27"/>
  <c r="DA32" i="41" s="1"/>
  <c r="DB32" i="41" s="1"/>
  <c r="AQ31" i="27"/>
  <c r="DA34" i="41" s="1"/>
  <c r="DB34" i="41" s="1"/>
  <c r="AQ32" i="27"/>
  <c r="DA35" i="41" s="1"/>
  <c r="DB35" i="41" s="1"/>
  <c r="AQ33" i="27"/>
  <c r="DA36" i="41" s="1"/>
  <c r="DB36" i="41" s="1"/>
  <c r="AQ34" i="27"/>
  <c r="DA37" i="41" s="1"/>
  <c r="DB37" i="41" s="1"/>
  <c r="AQ35" i="27"/>
  <c r="DA38" i="41" s="1"/>
  <c r="DB38" i="41" s="1"/>
  <c r="AQ37" i="27"/>
  <c r="DA42" i="41" s="1"/>
  <c r="DB42" i="41" s="1"/>
  <c r="AQ36" i="27"/>
  <c r="DA41" i="41" s="1"/>
  <c r="DB41" i="41" s="1"/>
  <c r="EW15" i="41"/>
  <c r="BU45" i="41"/>
  <c r="DI43" i="41"/>
  <c r="DJ43" i="41" s="1"/>
  <c r="EW43" i="41"/>
  <c r="EX43" i="41" s="1"/>
  <c r="HI45" i="41"/>
  <c r="HE46" i="41"/>
  <c r="HE43" i="41"/>
  <c r="AO43" i="41"/>
  <c r="AP43" i="41" s="1"/>
  <c r="U43" i="41"/>
  <c r="V43" i="41" s="1"/>
  <c r="DU43" i="41"/>
  <c r="DV43" i="41" s="1"/>
  <c r="M43" i="41"/>
  <c r="N43" i="41" s="1"/>
  <c r="HK43" i="41"/>
  <c r="HK45" i="41" s="1"/>
  <c r="CA43" i="41"/>
  <c r="CA45" i="41" s="1"/>
  <c r="S50" i="86"/>
  <c r="AO32" i="27"/>
  <c r="AO30" i="27"/>
  <c r="AO28" i="27"/>
  <c r="AO36" i="27"/>
  <c r="C37" i="122"/>
  <c r="E37" i="122" s="1"/>
  <c r="G37" i="122" s="1"/>
  <c r="AO8" i="27"/>
  <c r="AO9" i="27"/>
  <c r="AO10" i="27"/>
  <c r="AO11" i="27"/>
  <c r="AO12" i="27"/>
  <c r="AO13" i="27"/>
  <c r="AO14" i="27"/>
  <c r="AO15" i="27"/>
  <c r="AO17" i="27"/>
  <c r="AO19" i="27"/>
  <c r="AO16" i="27"/>
  <c r="AO18" i="27"/>
  <c r="AO20" i="27"/>
  <c r="AO21" i="27"/>
  <c r="AO22" i="27"/>
  <c r="AO23" i="27"/>
  <c r="AO24" i="27"/>
  <c r="AO25" i="27"/>
  <c r="AO26" i="27"/>
  <c r="AO37" i="27"/>
  <c r="AO31" i="27"/>
  <c r="AO27" i="27"/>
  <c r="AO29" i="27"/>
  <c r="AO33" i="27"/>
  <c r="AO35" i="27"/>
  <c r="AO39" i="41"/>
  <c r="AP39" i="41" s="1"/>
  <c r="CS45" i="41"/>
  <c r="DI39" i="41"/>
  <c r="DJ39" i="41" s="1"/>
  <c r="EW39" i="41"/>
  <c r="EX39" i="41" s="1"/>
  <c r="DU39" i="41"/>
  <c r="DV39" i="41" s="1"/>
  <c r="M39" i="41"/>
  <c r="N39" i="41" s="1"/>
  <c r="U30" i="41"/>
  <c r="V30" i="41" s="1"/>
  <c r="I30" i="41"/>
  <c r="J30" i="41" s="1"/>
  <c r="U39" i="41"/>
  <c r="V39" i="41" s="1"/>
  <c r="DI30" i="41"/>
  <c r="DJ30" i="41" s="1"/>
  <c r="P50" i="86"/>
  <c r="G50" i="86"/>
  <c r="EW30" i="41"/>
  <c r="EX30" i="41" s="1"/>
  <c r="DU30" i="41"/>
  <c r="DV30" i="41" s="1"/>
  <c r="AO30" i="41"/>
  <c r="AP30" i="41" s="1"/>
  <c r="M30" i="41"/>
  <c r="N30" i="41" s="1"/>
  <c r="Y50" i="86"/>
  <c r="DU21" i="41"/>
  <c r="DV21" i="41" s="1"/>
  <c r="AA51" i="86"/>
  <c r="AO21" i="41"/>
  <c r="AP21" i="41" s="1"/>
  <c r="L51" i="86"/>
  <c r="U21" i="41"/>
  <c r="V21" i="41" s="1"/>
  <c r="DI21" i="41"/>
  <c r="DJ21" i="41" s="1"/>
  <c r="M21" i="41"/>
  <c r="N21" i="41" s="1"/>
  <c r="M50" i="86"/>
  <c r="I51" i="86"/>
  <c r="AA48" i="86"/>
  <c r="AA50" i="86" s="1"/>
  <c r="O51" i="86"/>
  <c r="I44" i="86"/>
  <c r="X51" i="86"/>
  <c r="U51" i="86"/>
  <c r="V50" i="86"/>
  <c r="J50" i="86"/>
  <c r="AB50" i="86"/>
  <c r="AD50" i="86"/>
  <c r="O50" i="86"/>
  <c r="AD51" i="86"/>
  <c r="X48" i="86"/>
  <c r="X50" i="86" s="1"/>
  <c r="F46" i="86"/>
  <c r="D48" i="86"/>
  <c r="I48" i="86"/>
  <c r="R51" i="86"/>
  <c r="L50" i="86"/>
  <c r="U48" i="86"/>
  <c r="U50" i="86" s="1"/>
  <c r="R50" i="86"/>
  <c r="D51" i="86"/>
  <c r="F44" i="86"/>
  <c r="D44" i="86"/>
  <c r="F17" i="86"/>
  <c r="BD45" i="41"/>
  <c r="BT45" i="41"/>
  <c r="BX45" i="41"/>
  <c r="CF45" i="41"/>
  <c r="BL45" i="41"/>
  <c r="AV45" i="41"/>
  <c r="FT45" i="41"/>
  <c r="ER45" i="41"/>
  <c r="FH45" i="41"/>
  <c r="FX45" i="41"/>
  <c r="L45" i="41"/>
  <c r="DL45" i="41"/>
  <c r="EJ45" i="41"/>
  <c r="X14" i="27"/>
  <c r="AW11" i="41" s="1"/>
  <c r="HH45" i="41"/>
  <c r="DX45" i="41"/>
  <c r="DD45" i="41"/>
  <c r="GF45" i="41"/>
  <c r="X45" i="41"/>
  <c r="CJ45" i="41"/>
  <c r="AN45" i="41"/>
  <c r="P45" i="41"/>
  <c r="BP45" i="41"/>
  <c r="GJ45" i="41"/>
  <c r="AB45" i="41"/>
  <c r="T45" i="41"/>
  <c r="H45" i="41"/>
  <c r="HD45" i="41"/>
  <c r="AF45" i="41"/>
  <c r="CV45" i="41"/>
  <c r="DP45" i="41"/>
  <c r="AJ45" i="41"/>
  <c r="BH45" i="41"/>
  <c r="GB45" i="41"/>
  <c r="EV45" i="41"/>
  <c r="AZ45" i="41"/>
  <c r="EB45" i="41"/>
  <c r="EZ45" i="41"/>
  <c r="AR45" i="41"/>
  <c r="FL45" i="41"/>
  <c r="EF45" i="41"/>
  <c r="CB45" i="41"/>
  <c r="DH45" i="41"/>
  <c r="BT40" i="27"/>
  <c r="AE20" i="27"/>
  <c r="CC19" i="41" s="1"/>
  <c r="AE24" i="27"/>
  <c r="CC25" i="41" s="1"/>
  <c r="AC40" i="27"/>
  <c r="AE31" i="27"/>
  <c r="CC34" i="41" s="1"/>
  <c r="AE35" i="27"/>
  <c r="CC38" i="41" s="1"/>
  <c r="CD38" i="41" s="1"/>
  <c r="AE37" i="27"/>
  <c r="CC42" i="41" s="1"/>
  <c r="CD42" i="41" s="1"/>
  <c r="AE32" i="27"/>
  <c r="CC35" i="41" s="1"/>
  <c r="CD35" i="41" s="1"/>
  <c r="X36" i="27"/>
  <c r="AW41" i="41" s="1"/>
  <c r="AX41" i="41" s="1"/>
  <c r="AE33" i="27"/>
  <c r="CC36" i="41" s="1"/>
  <c r="AE18" i="27"/>
  <c r="CC17" i="41" s="1"/>
  <c r="CD17" i="41" s="1"/>
  <c r="X19" i="27"/>
  <c r="AW18" i="41" s="1"/>
  <c r="X15" i="27"/>
  <c r="AW14" i="41" s="1"/>
  <c r="AX14" i="41" s="1"/>
  <c r="AE23" i="27"/>
  <c r="CC24" i="41" s="1"/>
  <c r="CD24" i="41" s="1"/>
  <c r="X13" i="27"/>
  <c r="AW10" i="41" s="1"/>
  <c r="AE27" i="27"/>
  <c r="CC28" i="41" s="1"/>
  <c r="CD28" i="41" s="1"/>
  <c r="X10" i="27"/>
  <c r="AW7" i="41" s="1"/>
  <c r="X12" i="27"/>
  <c r="AW9" i="41" s="1"/>
  <c r="AX9" i="41" s="1"/>
  <c r="AE36" i="27"/>
  <c r="CC41" i="41" s="1"/>
  <c r="CD41" i="41" s="1"/>
  <c r="X8" i="27"/>
  <c r="AW5" i="41" s="1"/>
  <c r="AX5" i="41" s="1"/>
  <c r="X35" i="27"/>
  <c r="AW38" i="41" s="1"/>
  <c r="X33" i="27"/>
  <c r="AW36" i="41" s="1"/>
  <c r="AX36" i="41" s="1"/>
  <c r="X30" i="27"/>
  <c r="AW33" i="41" s="1"/>
  <c r="AX33" i="41" s="1"/>
  <c r="AE14" i="27"/>
  <c r="CC11" i="41" s="1"/>
  <c r="CD11" i="41" s="1"/>
  <c r="X34" i="27"/>
  <c r="AW37" i="41" s="1"/>
  <c r="AX37" i="41" s="1"/>
  <c r="AE13" i="27"/>
  <c r="CC10" i="41" s="1"/>
  <c r="AE16" i="27"/>
  <c r="CC15" i="41" s="1"/>
  <c r="CD15" i="41" s="1"/>
  <c r="X27" i="27"/>
  <c r="AW28" i="41" s="1"/>
  <c r="AE12" i="27"/>
  <c r="CC9" i="41" s="1"/>
  <c r="AE15" i="27"/>
  <c r="CC14" i="41" s="1"/>
  <c r="CD14" i="41" s="1"/>
  <c r="X26" i="27"/>
  <c r="AW27" i="41" s="1"/>
  <c r="AX27" i="41" s="1"/>
  <c r="AE9" i="27"/>
  <c r="CC6" i="41" s="1"/>
  <c r="AE11" i="27"/>
  <c r="CC8" i="41" s="1"/>
  <c r="CD8" i="41" s="1"/>
  <c r="AE17" i="27"/>
  <c r="CC16" i="41" s="1"/>
  <c r="X21" i="27"/>
  <c r="AW20" i="41" s="1"/>
  <c r="AX20" i="41" s="1"/>
  <c r="AE19" i="27"/>
  <c r="CC18" i="41" s="1"/>
  <c r="CD18" i="41" s="1"/>
  <c r="X20" i="27"/>
  <c r="AW19" i="41" s="1"/>
  <c r="BY45" i="41"/>
  <c r="BU40" i="27"/>
  <c r="AD40" i="27"/>
  <c r="GK45" i="41"/>
  <c r="BN40" i="27"/>
  <c r="X32" i="27"/>
  <c r="AW35" i="41" s="1"/>
  <c r="AX35" i="41" s="1"/>
  <c r="X9" i="27"/>
  <c r="AW6" i="41" s="1"/>
  <c r="X11" i="27"/>
  <c r="AW8" i="41" s="1"/>
  <c r="AX8" i="41" s="1"/>
  <c r="X29" i="27"/>
  <c r="AW32" i="41" s="1"/>
  <c r="AX32" i="41" s="1"/>
  <c r="X31" i="27"/>
  <c r="AW34" i="41" s="1"/>
  <c r="AX34" i="41" s="1"/>
  <c r="X28" i="27"/>
  <c r="AW29" i="41" s="1"/>
  <c r="AX29" i="41" s="1"/>
  <c r="X24" i="27"/>
  <c r="AW25" i="41" s="1"/>
  <c r="X23" i="27"/>
  <c r="AW24" i="41" s="1"/>
  <c r="AX24" i="41" s="1"/>
  <c r="X25" i="27"/>
  <c r="AW26" i="41" s="1"/>
  <c r="X22" i="27"/>
  <c r="AW23" i="41" s="1"/>
  <c r="AX23" i="41" s="1"/>
  <c r="O19" i="41"/>
  <c r="O17" i="41"/>
  <c r="O18" i="41"/>
  <c r="O20" i="41"/>
  <c r="O24" i="41"/>
  <c r="O25" i="41"/>
  <c r="O23" i="41"/>
  <c r="DK20" i="41"/>
  <c r="DK25" i="41"/>
  <c r="DK23" i="41"/>
  <c r="DK17" i="41"/>
  <c r="DK18" i="41"/>
  <c r="DK19" i="41"/>
  <c r="DK24" i="41"/>
  <c r="EY20" i="41"/>
  <c r="EY19" i="41"/>
  <c r="EY23" i="41"/>
  <c r="EY17" i="41"/>
  <c r="EY24" i="41"/>
  <c r="EY25" i="41"/>
  <c r="EY18" i="41"/>
  <c r="DW17" i="41"/>
  <c r="DW25" i="41"/>
  <c r="DW20" i="41"/>
  <c r="DW19" i="41"/>
  <c r="DW18" i="41"/>
  <c r="DW23" i="41"/>
  <c r="DW24" i="41"/>
  <c r="W17" i="41"/>
  <c r="W19" i="41"/>
  <c r="W18" i="41"/>
  <c r="W25" i="41"/>
  <c r="W23" i="41"/>
  <c r="W20" i="41"/>
  <c r="W24" i="41"/>
  <c r="AQ23" i="41"/>
  <c r="AQ20" i="41"/>
  <c r="AQ17" i="41"/>
  <c r="AQ18" i="41"/>
  <c r="AQ19" i="41"/>
  <c r="AQ25" i="41"/>
  <c r="AQ24" i="41"/>
  <c r="K24" i="41"/>
  <c r="K17" i="41"/>
  <c r="K18" i="41"/>
  <c r="K23" i="41"/>
  <c r="K25" i="41"/>
  <c r="K19" i="41"/>
  <c r="K20" i="41"/>
  <c r="X18" i="27"/>
  <c r="AW17" i="41" s="1"/>
  <c r="AX17" i="41" s="1"/>
  <c r="X17" i="27"/>
  <c r="AW16" i="41" s="1"/>
  <c r="AX16" i="41" s="1"/>
  <c r="X37" i="27"/>
  <c r="AW42" i="41" s="1"/>
  <c r="X16" i="27"/>
  <c r="AW15" i="41" s="1"/>
  <c r="AX15" i="41" s="1"/>
  <c r="AE22" i="27"/>
  <c r="CC23" i="41" s="1"/>
  <c r="CD23" i="41" s="1"/>
  <c r="AE21" i="27"/>
  <c r="CC20" i="41" s="1"/>
  <c r="CD20" i="41" s="1"/>
  <c r="AE34" i="27"/>
  <c r="CC37" i="41" s="1"/>
  <c r="CD37" i="41" s="1"/>
  <c r="AE26" i="27"/>
  <c r="CC27" i="41" s="1"/>
  <c r="CD27" i="41" s="1"/>
  <c r="AE25" i="27"/>
  <c r="CC26" i="41" s="1"/>
  <c r="CD26" i="41" s="1"/>
  <c r="AE28" i="27"/>
  <c r="CC29" i="41" s="1"/>
  <c r="AE8" i="27"/>
  <c r="CC5" i="41" s="1"/>
  <c r="CD5" i="41" s="1"/>
  <c r="AE29" i="27"/>
  <c r="CC32" i="41" s="1"/>
  <c r="CD32" i="41" s="1"/>
  <c r="AE10" i="27"/>
  <c r="CC7" i="41" s="1"/>
  <c r="AE30" i="27"/>
  <c r="CC33" i="41" s="1"/>
  <c r="CD33" i="41" s="1"/>
  <c r="B37" i="44"/>
  <c r="C37" i="44" s="1"/>
  <c r="E37" i="44" s="1"/>
  <c r="G37" i="44" s="1"/>
  <c r="C36" i="121"/>
  <c r="E36" i="121" s="1"/>
  <c r="G36" i="121" s="1"/>
  <c r="BF35" i="27"/>
  <c r="FM38" i="41" s="1"/>
  <c r="FN38" i="41" s="1"/>
  <c r="BE35" i="27"/>
  <c r="FI38" i="41" s="1"/>
  <c r="FJ38" i="41" s="1"/>
  <c r="Z36" i="27"/>
  <c r="BI41" i="41" s="1"/>
  <c r="BJ41" i="41" s="1"/>
  <c r="AA26" i="27"/>
  <c r="BM27" i="41" s="1"/>
  <c r="BN27" i="41" s="1"/>
  <c r="Y36" i="27"/>
  <c r="BA41" i="41" s="1"/>
  <c r="BB41" i="41" s="1"/>
  <c r="BR36" i="27"/>
  <c r="GW41" i="41" s="1"/>
  <c r="GX41" i="41" s="1"/>
  <c r="BS36" i="27"/>
  <c r="HA41" i="41" s="1"/>
  <c r="HB41" i="41" s="1"/>
  <c r="BK36" i="27"/>
  <c r="FY41" i="41" s="1"/>
  <c r="FZ41" i="41" s="1"/>
  <c r="EY42" i="41"/>
  <c r="O42" i="41"/>
  <c r="DW42" i="41"/>
  <c r="W42" i="41"/>
  <c r="AQ42" i="41"/>
  <c r="K42" i="41"/>
  <c r="HG42" i="41"/>
  <c r="HG43" i="41" s="1"/>
  <c r="DK37" i="41"/>
  <c r="DK26" i="41"/>
  <c r="AQ10" i="41"/>
  <c r="DW9" i="41"/>
  <c r="W26" i="41"/>
  <c r="EY27" i="41"/>
  <c r="O11" i="41"/>
  <c r="O37" i="41"/>
  <c r="K26" i="41"/>
  <c r="W28" i="41"/>
  <c r="AQ11" i="41"/>
  <c r="DK8" i="41"/>
  <c r="EY28" i="41"/>
  <c r="K28" i="41"/>
  <c r="W29" i="41"/>
  <c r="DW8" i="41"/>
  <c r="K36" i="41"/>
  <c r="DK29" i="41"/>
  <c r="DK10" i="41"/>
  <c r="EY29" i="41"/>
  <c r="K29" i="41"/>
  <c r="DK35" i="41"/>
  <c r="O10" i="41"/>
  <c r="K38" i="41"/>
  <c r="DK9" i="41"/>
  <c r="W8" i="41"/>
  <c r="O8" i="41"/>
  <c r="K8" i="41"/>
  <c r="AQ26" i="41"/>
  <c r="O28" i="41"/>
  <c r="K27" i="41"/>
  <c r="EY35" i="41"/>
  <c r="W9" i="41"/>
  <c r="W35" i="41"/>
  <c r="DK38" i="41"/>
  <c r="DK27" i="41"/>
  <c r="DK11" i="41"/>
  <c r="K9" i="41"/>
  <c r="K37" i="41"/>
  <c r="W10" i="41"/>
  <c r="AQ27" i="41"/>
  <c r="O29" i="41"/>
  <c r="O35" i="41"/>
  <c r="EY8" i="41"/>
  <c r="EY9" i="41"/>
  <c r="K10" i="41"/>
  <c r="W11" i="41"/>
  <c r="AQ28" i="41"/>
  <c r="AQ9" i="41"/>
  <c r="DW35" i="41"/>
  <c r="O9" i="41"/>
  <c r="W27" i="41"/>
  <c r="DK36" i="41"/>
  <c r="W36" i="41"/>
  <c r="EY37" i="41"/>
  <c r="EY11" i="41"/>
  <c r="K11" i="41"/>
  <c r="DW26" i="41"/>
  <c r="AQ29" i="41"/>
  <c r="AQ35" i="41"/>
  <c r="O27" i="41"/>
  <c r="K35" i="41"/>
  <c r="DW11" i="41"/>
  <c r="EY36" i="41"/>
  <c r="AQ36" i="41"/>
  <c r="EY38" i="41"/>
  <c r="AQ37" i="41"/>
  <c r="DW29" i="41"/>
  <c r="O38" i="41"/>
  <c r="DK28" i="41"/>
  <c r="DW37" i="41"/>
  <c r="DW38" i="41"/>
  <c r="EY10" i="41"/>
  <c r="O26" i="41"/>
  <c r="DW27" i="41"/>
  <c r="AQ8" i="41"/>
  <c r="O36" i="41"/>
  <c r="DW10" i="41"/>
  <c r="DW36" i="41"/>
  <c r="EY26" i="41"/>
  <c r="W37" i="41"/>
  <c r="W38" i="41"/>
  <c r="AQ38" i="41"/>
  <c r="DW28" i="41"/>
  <c r="BO35" i="27"/>
  <c r="GO38" i="41" s="1"/>
  <c r="GP38" i="41" s="1"/>
  <c r="BO34" i="27"/>
  <c r="GO37" i="41" s="1"/>
  <c r="GP37" i="41" s="1"/>
  <c r="BR34" i="27"/>
  <c r="GW37" i="41" s="1"/>
  <c r="GX37" i="41" s="1"/>
  <c r="BR35" i="27"/>
  <c r="GW38" i="41" s="1"/>
  <c r="GX38" i="41" s="1"/>
  <c r="BR33" i="27"/>
  <c r="GW36" i="41" s="1"/>
  <c r="GX36" i="41" s="1"/>
  <c r="BS37" i="27"/>
  <c r="HA42" i="41" s="1"/>
  <c r="HB42" i="41" s="1"/>
  <c r="Z37" i="27"/>
  <c r="BI42" i="41" s="1"/>
  <c r="BJ42" i="41" s="1"/>
  <c r="Z35" i="27"/>
  <c r="BI38" i="41" s="1"/>
  <c r="BJ38" i="41" s="1"/>
  <c r="BS9" i="27"/>
  <c r="HA6" i="41" s="1"/>
  <c r="HB6" i="41" s="1"/>
  <c r="BS8" i="27"/>
  <c r="BS10" i="27"/>
  <c r="HA7" i="41" s="1"/>
  <c r="HB7" i="41" s="1"/>
  <c r="BS12" i="27"/>
  <c r="HA9" i="41" s="1"/>
  <c r="HB9" i="41" s="1"/>
  <c r="BS11" i="27"/>
  <c r="HA8" i="41" s="1"/>
  <c r="HB8" i="41" s="1"/>
  <c r="BS14" i="27"/>
  <c r="HA11" i="41" s="1"/>
  <c r="HB11" i="41" s="1"/>
  <c r="BS16" i="27"/>
  <c r="HA15" i="41" s="1"/>
  <c r="HB15" i="41" s="1"/>
  <c r="BS15" i="27"/>
  <c r="HA14" i="41" s="1"/>
  <c r="HB14" i="41" s="1"/>
  <c r="BS13" i="27"/>
  <c r="HA10" i="41" s="1"/>
  <c r="HB10" i="41" s="1"/>
  <c r="BS17" i="27"/>
  <c r="HA16" i="41" s="1"/>
  <c r="HB16" i="41" s="1"/>
  <c r="BS18" i="27"/>
  <c r="HA17" i="41" s="1"/>
  <c r="HB17" i="41" s="1"/>
  <c r="BS21" i="27"/>
  <c r="HA20" i="41" s="1"/>
  <c r="HB20" i="41" s="1"/>
  <c r="BS19" i="27"/>
  <c r="HA18" i="41" s="1"/>
  <c r="HB18" i="41" s="1"/>
  <c r="BS22" i="27"/>
  <c r="HA23" i="41" s="1"/>
  <c r="HB23" i="41" s="1"/>
  <c r="BS20" i="27"/>
  <c r="HA19" i="41" s="1"/>
  <c r="HB19" i="41" s="1"/>
  <c r="BS23" i="27"/>
  <c r="HA24" i="41" s="1"/>
  <c r="HB24" i="41" s="1"/>
  <c r="BS24" i="27"/>
  <c r="HA25" i="41" s="1"/>
  <c r="HB25" i="41" s="1"/>
  <c r="BS25" i="27"/>
  <c r="HA26" i="41" s="1"/>
  <c r="HB26" i="41" s="1"/>
  <c r="BS26" i="27"/>
  <c r="HA27" i="41" s="1"/>
  <c r="HB27" i="41" s="1"/>
  <c r="BS28" i="27"/>
  <c r="HA29" i="41" s="1"/>
  <c r="HB29" i="41" s="1"/>
  <c r="BS30" i="27"/>
  <c r="HA33" i="41" s="1"/>
  <c r="HB33" i="41" s="1"/>
  <c r="BS27" i="27"/>
  <c r="HA28" i="41" s="1"/>
  <c r="HB28" i="41" s="1"/>
  <c r="BS29" i="27"/>
  <c r="HA32" i="41" s="1"/>
  <c r="HB32" i="41" s="1"/>
  <c r="BS33" i="27"/>
  <c r="HA36" i="41" s="1"/>
  <c r="HB36" i="41" s="1"/>
  <c r="BS31" i="27"/>
  <c r="HA34" i="41" s="1"/>
  <c r="HB34" i="41" s="1"/>
  <c r="BS32" i="27"/>
  <c r="HA35" i="41" s="1"/>
  <c r="HB35" i="41" s="1"/>
  <c r="BS35" i="27"/>
  <c r="HA38" i="41" s="1"/>
  <c r="HB38" i="41" s="1"/>
  <c r="Z34" i="27"/>
  <c r="BI37" i="41" s="1"/>
  <c r="BJ37" i="41" s="1"/>
  <c r="BE34" i="27"/>
  <c r="FI37" i="41" s="1"/>
  <c r="FJ37" i="41" s="1"/>
  <c r="BK35" i="27"/>
  <c r="FY38" i="41" s="1"/>
  <c r="FZ38" i="41" s="1"/>
  <c r="BK34" i="27"/>
  <c r="FY37" i="41" s="1"/>
  <c r="FZ37" i="41" s="1"/>
  <c r="BS34" i="27"/>
  <c r="HA37" i="41" s="1"/>
  <c r="HB37" i="41" s="1"/>
  <c r="BD36" i="27"/>
  <c r="FE41" i="41" s="1"/>
  <c r="FF41" i="41" s="1"/>
  <c r="BD35" i="27"/>
  <c r="FE38" i="41" s="1"/>
  <c r="FF38" i="41" s="1"/>
  <c r="BD34" i="27"/>
  <c r="FE37" i="41" s="1"/>
  <c r="FF37" i="41" s="1"/>
  <c r="S37" i="27"/>
  <c r="AC42" i="41" s="1"/>
  <c r="S35" i="27"/>
  <c r="AC38" i="41" s="1"/>
  <c r="T37" i="27"/>
  <c r="AG42" i="41" s="1"/>
  <c r="AH42" i="41" s="1"/>
  <c r="T35" i="27"/>
  <c r="AG38" i="41" s="1"/>
  <c r="AH38" i="41" s="1"/>
  <c r="R35" i="27"/>
  <c r="Y38" i="41" s="1"/>
  <c r="Z38" i="41" s="1"/>
  <c r="R37" i="27"/>
  <c r="Y42" i="41" s="1"/>
  <c r="Z42" i="41" s="1"/>
  <c r="AB35" i="27"/>
  <c r="BQ38" i="41" s="1"/>
  <c r="BR38" i="41" s="1"/>
  <c r="F47" i="86"/>
  <c r="W35" i="27"/>
  <c r="AS38" i="41" s="1"/>
  <c r="AT38" i="41" s="1"/>
  <c r="W37" i="27"/>
  <c r="AS42" i="41" s="1"/>
  <c r="AT42" i="41" s="1"/>
  <c r="AF35" i="27"/>
  <c r="CG38" i="41" s="1"/>
  <c r="CH38" i="41" s="1"/>
  <c r="AF37" i="27"/>
  <c r="CG42" i="41" s="1"/>
  <c r="CH42" i="41" s="1"/>
  <c r="BC35" i="27"/>
  <c r="FA38" i="41" s="1"/>
  <c r="FB38" i="41" s="1"/>
  <c r="BC33" i="27"/>
  <c r="FA36" i="41" s="1"/>
  <c r="FB36" i="41" s="1"/>
  <c r="AP35" i="27"/>
  <c r="AP34" i="27"/>
  <c r="AP36" i="27"/>
  <c r="AY35" i="27"/>
  <c r="EK38" i="41" s="1"/>
  <c r="EL38" i="41" s="1"/>
  <c r="AY36" i="27"/>
  <c r="EK41" i="41" s="1"/>
  <c r="EL41" i="41" s="1"/>
  <c r="AY34" i="27"/>
  <c r="EK37" i="41" s="1"/>
  <c r="EL37" i="41" s="1"/>
  <c r="AB36" i="27"/>
  <c r="BQ41" i="41" s="1"/>
  <c r="BR41" i="41" s="1"/>
  <c r="BE37" i="27"/>
  <c r="FI42" i="41" s="1"/>
  <c r="FJ42" i="41" s="1"/>
  <c r="BE33" i="27"/>
  <c r="FI36" i="41" s="1"/>
  <c r="FJ36" i="41" s="1"/>
  <c r="BE31" i="27"/>
  <c r="FI34" i="41" s="1"/>
  <c r="FJ34" i="41" s="1"/>
  <c r="BE30" i="27"/>
  <c r="FI33" i="41" s="1"/>
  <c r="FJ33" i="41" s="1"/>
  <c r="BE29" i="27"/>
  <c r="FI32" i="41" s="1"/>
  <c r="FJ32" i="41" s="1"/>
  <c r="BE28" i="27"/>
  <c r="FI29" i="41" s="1"/>
  <c r="FJ29" i="41" s="1"/>
  <c r="BE27" i="27"/>
  <c r="FI28" i="41" s="1"/>
  <c r="FJ28" i="41" s="1"/>
  <c r="BE26" i="27"/>
  <c r="FI27" i="41" s="1"/>
  <c r="FJ27" i="41" s="1"/>
  <c r="BE24" i="27"/>
  <c r="FI25" i="41" s="1"/>
  <c r="FJ25" i="41" s="1"/>
  <c r="BE25" i="27"/>
  <c r="FI26" i="41" s="1"/>
  <c r="FJ26" i="41" s="1"/>
  <c r="BE23" i="27"/>
  <c r="FI24" i="41" s="1"/>
  <c r="FJ24" i="41" s="1"/>
  <c r="BE22" i="27"/>
  <c r="FI23" i="41" s="1"/>
  <c r="FJ23" i="41" s="1"/>
  <c r="BE21" i="27"/>
  <c r="FI20" i="41" s="1"/>
  <c r="FJ20" i="41" s="1"/>
  <c r="BE19" i="27"/>
  <c r="FI18" i="41" s="1"/>
  <c r="FJ18" i="41" s="1"/>
  <c r="BE20" i="27"/>
  <c r="FI19" i="41" s="1"/>
  <c r="FJ19" i="41" s="1"/>
  <c r="BE18" i="27"/>
  <c r="FI17" i="41" s="1"/>
  <c r="FJ17" i="41" s="1"/>
  <c r="BE15" i="27"/>
  <c r="FI14" i="41" s="1"/>
  <c r="FJ14" i="41" s="1"/>
  <c r="BE17" i="27"/>
  <c r="FI16" i="41" s="1"/>
  <c r="FJ16" i="41" s="1"/>
  <c r="BE16" i="27"/>
  <c r="FI15" i="41" s="1"/>
  <c r="FJ15" i="41" s="1"/>
  <c r="BE14" i="27"/>
  <c r="FI11" i="41" s="1"/>
  <c r="FJ11" i="41" s="1"/>
  <c r="BE13" i="27"/>
  <c r="FI10" i="41" s="1"/>
  <c r="FJ10" i="41" s="1"/>
  <c r="BE12" i="27"/>
  <c r="FI9" i="41" s="1"/>
  <c r="FJ9" i="41" s="1"/>
  <c r="BE11" i="27"/>
  <c r="FI8" i="41" s="1"/>
  <c r="FJ8" i="41" s="1"/>
  <c r="BE10" i="27"/>
  <c r="FI7" i="41" s="1"/>
  <c r="FJ7" i="41" s="1"/>
  <c r="BE8" i="27"/>
  <c r="BE9" i="27"/>
  <c r="FI6" i="41" s="1"/>
  <c r="FJ6" i="41" s="1"/>
  <c r="C36" i="117"/>
  <c r="E36" i="117" s="1"/>
  <c r="G36" i="117" s="1"/>
  <c r="Z33" i="27"/>
  <c r="BI36" i="41" s="1"/>
  <c r="BJ36" i="41" s="1"/>
  <c r="Z32" i="27"/>
  <c r="BI35" i="41" s="1"/>
  <c r="BJ35" i="41" s="1"/>
  <c r="Z31" i="27"/>
  <c r="BI34" i="41" s="1"/>
  <c r="BJ34" i="41" s="1"/>
  <c r="Z30" i="27"/>
  <c r="BI33" i="41" s="1"/>
  <c r="BJ33" i="41" s="1"/>
  <c r="Z29" i="27"/>
  <c r="BI32" i="41" s="1"/>
  <c r="BJ32" i="41" s="1"/>
  <c r="Z28" i="27"/>
  <c r="BI29" i="41" s="1"/>
  <c r="BJ29" i="41" s="1"/>
  <c r="Z27" i="27"/>
  <c r="BI28" i="41" s="1"/>
  <c r="BJ28" i="41" s="1"/>
  <c r="Z26" i="27"/>
  <c r="BI27" i="41" s="1"/>
  <c r="BJ27" i="41" s="1"/>
  <c r="Z25" i="27"/>
  <c r="BI26" i="41" s="1"/>
  <c r="BJ26" i="41" s="1"/>
  <c r="Z24" i="27"/>
  <c r="BI25" i="41" s="1"/>
  <c r="BJ25" i="41" s="1"/>
  <c r="Z22" i="27"/>
  <c r="BI23" i="41" s="1"/>
  <c r="BJ23" i="41" s="1"/>
  <c r="Z21" i="27"/>
  <c r="BI20" i="41" s="1"/>
  <c r="BJ20" i="41" s="1"/>
  <c r="Z23" i="27"/>
  <c r="BI24" i="41" s="1"/>
  <c r="BJ24" i="41" s="1"/>
  <c r="Z20" i="27"/>
  <c r="BI19" i="41" s="1"/>
  <c r="BJ19" i="41" s="1"/>
  <c r="Z19" i="27"/>
  <c r="BI18" i="41" s="1"/>
  <c r="BJ18" i="41" s="1"/>
  <c r="Z18" i="27"/>
  <c r="BI17" i="41" s="1"/>
  <c r="BJ17" i="41" s="1"/>
  <c r="Z15" i="27"/>
  <c r="BI14" i="41" s="1"/>
  <c r="BJ14" i="41" s="1"/>
  <c r="Z17" i="27"/>
  <c r="BI16" i="41" s="1"/>
  <c r="BJ16" i="41" s="1"/>
  <c r="Z16" i="27"/>
  <c r="BI15" i="41" s="1"/>
  <c r="BJ15" i="41" s="1"/>
  <c r="Z14" i="27"/>
  <c r="BI11" i="41" s="1"/>
  <c r="BJ11" i="41" s="1"/>
  <c r="Z13" i="27"/>
  <c r="BI10" i="41" s="1"/>
  <c r="BJ10" i="41" s="1"/>
  <c r="Z12" i="27"/>
  <c r="BI9" i="41" s="1"/>
  <c r="BJ9" i="41" s="1"/>
  <c r="Z11" i="27"/>
  <c r="BI8" i="41" s="1"/>
  <c r="BJ8" i="41" s="1"/>
  <c r="Z10" i="27"/>
  <c r="BI7" i="41" s="1"/>
  <c r="BJ7" i="41" s="1"/>
  <c r="Z8" i="27"/>
  <c r="Z9" i="27"/>
  <c r="BI6" i="41" s="1"/>
  <c r="BJ6" i="41" s="1"/>
  <c r="C36" i="109"/>
  <c r="E36" i="109" s="1"/>
  <c r="G36" i="109" s="1"/>
  <c r="BD37" i="27"/>
  <c r="FE42" i="41" s="1"/>
  <c r="FF42" i="41" s="1"/>
  <c r="BD33" i="27"/>
  <c r="FE36" i="41" s="1"/>
  <c r="FF36" i="41" s="1"/>
  <c r="BD32" i="27"/>
  <c r="FE35" i="41" s="1"/>
  <c r="FF35" i="41" s="1"/>
  <c r="BD31" i="27"/>
  <c r="FE34" i="41" s="1"/>
  <c r="FF34" i="41" s="1"/>
  <c r="BD30" i="27"/>
  <c r="FE33" i="41" s="1"/>
  <c r="FF33" i="41" s="1"/>
  <c r="BD27" i="27"/>
  <c r="FE28" i="41" s="1"/>
  <c r="FF28" i="41" s="1"/>
  <c r="BD28" i="27"/>
  <c r="FE29" i="41" s="1"/>
  <c r="FF29" i="41" s="1"/>
  <c r="BD29" i="27"/>
  <c r="FE32" i="41" s="1"/>
  <c r="FF32" i="41" s="1"/>
  <c r="BD26" i="27"/>
  <c r="FE27" i="41" s="1"/>
  <c r="FF27" i="41" s="1"/>
  <c r="BD25" i="27"/>
  <c r="FE26" i="41" s="1"/>
  <c r="FF26" i="41" s="1"/>
  <c r="BD24" i="27"/>
  <c r="FE25" i="41" s="1"/>
  <c r="FF25" i="41" s="1"/>
  <c r="BD23" i="27"/>
  <c r="FE24" i="41" s="1"/>
  <c r="FF24" i="41" s="1"/>
  <c r="BD21" i="27"/>
  <c r="FE20" i="41" s="1"/>
  <c r="FF20" i="41" s="1"/>
  <c r="BD22" i="27"/>
  <c r="FE23" i="41" s="1"/>
  <c r="FF23" i="41" s="1"/>
  <c r="BD19" i="27"/>
  <c r="FE18" i="41" s="1"/>
  <c r="FF18" i="41" s="1"/>
  <c r="BD20" i="27"/>
  <c r="FE19" i="41" s="1"/>
  <c r="FF19" i="41" s="1"/>
  <c r="BD18" i="27"/>
  <c r="FE17" i="41" s="1"/>
  <c r="FF17" i="41" s="1"/>
  <c r="BD17" i="27"/>
  <c r="FE16" i="41" s="1"/>
  <c r="FF16" i="41" s="1"/>
  <c r="BD15" i="27"/>
  <c r="FE14" i="41" s="1"/>
  <c r="FF14" i="41" s="1"/>
  <c r="BD16" i="27"/>
  <c r="FE15" i="41" s="1"/>
  <c r="FF15" i="41" s="1"/>
  <c r="BD14" i="27"/>
  <c r="FE11" i="41" s="1"/>
  <c r="FF11" i="41" s="1"/>
  <c r="BD13" i="27"/>
  <c r="FE10" i="41" s="1"/>
  <c r="FF10" i="41" s="1"/>
  <c r="BD11" i="27"/>
  <c r="FE8" i="41" s="1"/>
  <c r="FF8" i="41" s="1"/>
  <c r="BD12" i="27"/>
  <c r="FE9" i="41" s="1"/>
  <c r="FF9" i="41" s="1"/>
  <c r="BD10" i="27"/>
  <c r="FE7" i="41" s="1"/>
  <c r="FF7" i="41" s="1"/>
  <c r="BD8" i="27"/>
  <c r="BD9" i="27"/>
  <c r="FE6" i="41" s="1"/>
  <c r="FF6" i="41" s="1"/>
  <c r="C36" i="111"/>
  <c r="E36" i="111" s="1"/>
  <c r="G36" i="111" s="1"/>
  <c r="AQ41" i="41"/>
  <c r="AQ34" i="41"/>
  <c r="AQ33" i="41"/>
  <c r="AQ32" i="41"/>
  <c r="AQ16" i="41"/>
  <c r="AQ14" i="41"/>
  <c r="AQ15" i="41"/>
  <c r="AQ7" i="41"/>
  <c r="AQ6" i="41"/>
  <c r="AO5" i="41"/>
  <c r="AP5" i="41" s="1"/>
  <c r="V40" i="27"/>
  <c r="W41" i="41"/>
  <c r="W33" i="41"/>
  <c r="W34" i="41"/>
  <c r="W32" i="41"/>
  <c r="W16" i="41"/>
  <c r="W14" i="41"/>
  <c r="W15" i="41"/>
  <c r="W7" i="41"/>
  <c r="W6" i="41"/>
  <c r="Q40" i="27"/>
  <c r="U5" i="41"/>
  <c r="V5" i="41" s="1"/>
  <c r="DW34" i="41"/>
  <c r="DW41" i="41"/>
  <c r="DW33" i="41"/>
  <c r="DW32" i="41"/>
  <c r="DW16" i="41"/>
  <c r="DW14" i="41"/>
  <c r="DW15" i="41"/>
  <c r="DW7" i="41"/>
  <c r="DW6" i="41"/>
  <c r="DU5" i="41"/>
  <c r="DV5" i="41" s="1"/>
  <c r="AU40" i="27"/>
  <c r="BG37" i="27"/>
  <c r="BE42" i="41" s="1"/>
  <c r="BF42" i="41" s="1"/>
  <c r="BG34" i="27"/>
  <c r="BE37" i="41" s="1"/>
  <c r="BF37" i="41" s="1"/>
  <c r="BG32" i="27"/>
  <c r="BE35" i="41" s="1"/>
  <c r="BF35" i="41" s="1"/>
  <c r="BG31" i="27"/>
  <c r="BE34" i="41" s="1"/>
  <c r="BF34" i="41" s="1"/>
  <c r="BG30" i="27"/>
  <c r="BE33" i="41" s="1"/>
  <c r="BF33" i="41" s="1"/>
  <c r="BG29" i="27"/>
  <c r="BE32" i="41" s="1"/>
  <c r="BF32" i="41" s="1"/>
  <c r="BG28" i="27"/>
  <c r="BE29" i="41" s="1"/>
  <c r="BF29" i="41" s="1"/>
  <c r="BG27" i="27"/>
  <c r="BE28" i="41" s="1"/>
  <c r="BF28" i="41" s="1"/>
  <c r="BG25" i="27"/>
  <c r="BE26" i="41" s="1"/>
  <c r="BF26" i="41" s="1"/>
  <c r="BG26" i="27"/>
  <c r="BE27" i="41" s="1"/>
  <c r="BF27" i="41" s="1"/>
  <c r="BG24" i="27"/>
  <c r="BE25" i="41" s="1"/>
  <c r="BF25" i="41" s="1"/>
  <c r="BG23" i="27"/>
  <c r="BE24" i="41" s="1"/>
  <c r="BF24" i="41" s="1"/>
  <c r="BG22" i="27"/>
  <c r="BE23" i="41" s="1"/>
  <c r="BF23" i="41" s="1"/>
  <c r="BG21" i="27"/>
  <c r="BE20" i="41" s="1"/>
  <c r="BF20" i="41" s="1"/>
  <c r="BG19" i="27"/>
  <c r="BE18" i="41" s="1"/>
  <c r="BF18" i="41" s="1"/>
  <c r="BG20" i="27"/>
  <c r="BE19" i="41" s="1"/>
  <c r="BF19" i="41" s="1"/>
  <c r="BG18" i="27"/>
  <c r="BE17" i="41" s="1"/>
  <c r="BF17" i="41" s="1"/>
  <c r="BG17" i="27"/>
  <c r="BE16" i="41" s="1"/>
  <c r="BF16" i="41" s="1"/>
  <c r="BG15" i="27"/>
  <c r="BE14" i="41" s="1"/>
  <c r="BF14" i="41" s="1"/>
  <c r="BG14" i="27"/>
  <c r="BE11" i="41" s="1"/>
  <c r="BF11" i="41" s="1"/>
  <c r="BG16" i="27"/>
  <c r="BE15" i="41" s="1"/>
  <c r="BF15" i="41" s="1"/>
  <c r="BG13" i="27"/>
  <c r="BE10" i="41" s="1"/>
  <c r="BF10" i="41" s="1"/>
  <c r="BG12" i="27"/>
  <c r="BE9" i="41" s="1"/>
  <c r="BF9" i="41" s="1"/>
  <c r="BG10" i="27"/>
  <c r="BE7" i="41" s="1"/>
  <c r="BF7" i="41" s="1"/>
  <c r="BG11" i="27"/>
  <c r="BE8" i="41" s="1"/>
  <c r="BF8" i="41" s="1"/>
  <c r="BG9" i="27"/>
  <c r="BE6" i="41" s="1"/>
  <c r="BF6" i="41" s="1"/>
  <c r="BG8" i="27"/>
  <c r="C36" i="125"/>
  <c r="E36" i="125" s="1"/>
  <c r="G36" i="125" s="1"/>
  <c r="I41" i="41"/>
  <c r="I33" i="41"/>
  <c r="J33" i="41" s="1"/>
  <c r="I34" i="41"/>
  <c r="J34" i="41" s="1"/>
  <c r="I32" i="41"/>
  <c r="J32" i="41" s="1"/>
  <c r="I16" i="41"/>
  <c r="J16" i="41" s="1"/>
  <c r="I15" i="41"/>
  <c r="J15" i="41" s="1"/>
  <c r="I14" i="41"/>
  <c r="J14" i="41" s="1"/>
  <c r="I7" i="41"/>
  <c r="J7" i="41" s="1"/>
  <c r="I6" i="41"/>
  <c r="J6" i="41" s="1"/>
  <c r="I5" i="41"/>
  <c r="J5" i="41" s="1"/>
  <c r="N40" i="27"/>
  <c r="O41" i="41"/>
  <c r="O33" i="41"/>
  <c r="O34" i="41"/>
  <c r="O32" i="41"/>
  <c r="O16" i="41"/>
  <c r="O14" i="41"/>
  <c r="O15" i="41"/>
  <c r="O7" i="41"/>
  <c r="O6" i="41"/>
  <c r="M5" i="41"/>
  <c r="N5" i="41" s="1"/>
  <c r="O40" i="27"/>
  <c r="EY34" i="41"/>
  <c r="EY33" i="41"/>
  <c r="EY32" i="41"/>
  <c r="EY16" i="41"/>
  <c r="EY14" i="41"/>
  <c r="EY7" i="41"/>
  <c r="BB40" i="27"/>
  <c r="EW5" i="41"/>
  <c r="EX5" i="41" s="1"/>
  <c r="EY6" i="41"/>
  <c r="DK32" i="41"/>
  <c r="DK33" i="41"/>
  <c r="DK16" i="41"/>
  <c r="DK15" i="41"/>
  <c r="DK14" i="41"/>
  <c r="AR40" i="27"/>
  <c r="DI5" i="41"/>
  <c r="DJ5" i="41" s="1"/>
  <c r="DK6" i="41"/>
  <c r="DK7" i="41"/>
  <c r="DK41" i="41"/>
  <c r="BA35" i="27"/>
  <c r="ES38" i="41" s="1"/>
  <c r="ET38" i="41" s="1"/>
  <c r="BA33" i="27"/>
  <c r="ES36" i="41" s="1"/>
  <c r="ET36" i="41" s="1"/>
  <c r="BA36" i="27"/>
  <c r="ES41" i="41" s="1"/>
  <c r="ET41" i="41" s="1"/>
  <c r="BA34" i="27"/>
  <c r="ES37" i="41" s="1"/>
  <c r="ET37" i="41" s="1"/>
  <c r="BA37" i="27"/>
  <c r="ES42" i="41" s="1"/>
  <c r="ET42" i="41" s="1"/>
  <c r="BA32" i="27"/>
  <c r="ES35" i="41" s="1"/>
  <c r="ET35" i="41" s="1"/>
  <c r="BA31" i="27"/>
  <c r="ES34" i="41" s="1"/>
  <c r="ET34" i="41" s="1"/>
  <c r="BA29" i="27"/>
  <c r="ES32" i="41" s="1"/>
  <c r="ET32" i="41" s="1"/>
  <c r="BA30" i="27"/>
  <c r="ES33" i="41" s="1"/>
  <c r="ET33" i="41" s="1"/>
  <c r="BA28" i="27"/>
  <c r="ES29" i="41" s="1"/>
  <c r="ET29" i="41" s="1"/>
  <c r="BA26" i="27"/>
  <c r="ES27" i="41" s="1"/>
  <c r="ET27" i="41" s="1"/>
  <c r="BA27" i="27"/>
  <c r="ES28" i="41" s="1"/>
  <c r="ET28" i="41" s="1"/>
  <c r="BA25" i="27"/>
  <c r="ES26" i="41" s="1"/>
  <c r="ET26" i="41" s="1"/>
  <c r="BA23" i="27"/>
  <c r="ES24" i="41" s="1"/>
  <c r="ET24" i="41" s="1"/>
  <c r="BA24" i="27"/>
  <c r="ES25" i="41" s="1"/>
  <c r="ET25" i="41" s="1"/>
  <c r="BA22" i="27"/>
  <c r="ES23" i="41" s="1"/>
  <c r="ET23" i="41" s="1"/>
  <c r="BA20" i="27"/>
  <c r="ES19" i="41" s="1"/>
  <c r="ET19" i="41" s="1"/>
  <c r="BA21" i="27"/>
  <c r="ES20" i="41" s="1"/>
  <c r="ET20" i="41" s="1"/>
  <c r="BA19" i="27"/>
  <c r="ES18" i="41" s="1"/>
  <c r="ET18" i="41" s="1"/>
  <c r="BA18" i="27"/>
  <c r="ES17" i="41" s="1"/>
  <c r="ET17" i="41" s="1"/>
  <c r="BA16" i="27"/>
  <c r="ES15" i="41" s="1"/>
  <c r="ET15" i="41" s="1"/>
  <c r="BA17" i="27"/>
  <c r="ES16" i="41" s="1"/>
  <c r="ET16" i="41" s="1"/>
  <c r="BA15" i="27"/>
  <c r="ES14" i="41" s="1"/>
  <c r="ET14" i="41" s="1"/>
  <c r="BA14" i="27"/>
  <c r="ES11" i="41" s="1"/>
  <c r="ET11" i="41" s="1"/>
  <c r="BA13" i="27"/>
  <c r="ES10" i="41" s="1"/>
  <c r="ET10" i="41" s="1"/>
  <c r="BA12" i="27"/>
  <c r="ES9" i="41" s="1"/>
  <c r="ET9" i="41" s="1"/>
  <c r="BA11" i="27"/>
  <c r="ES8" i="41" s="1"/>
  <c r="ET8" i="41" s="1"/>
  <c r="BA10" i="27"/>
  <c r="ES7" i="41" s="1"/>
  <c r="ET7" i="41" s="1"/>
  <c r="BA8" i="27"/>
  <c r="BA9" i="27"/>
  <c r="ES6" i="41" s="1"/>
  <c r="ET6" i="41" s="1"/>
  <c r="C36" i="94"/>
  <c r="E36" i="94" s="1"/>
  <c r="G36" i="94" s="1"/>
  <c r="AZ35" i="27"/>
  <c r="EO38" i="41" s="1"/>
  <c r="EP38" i="41" s="1"/>
  <c r="AZ34" i="27"/>
  <c r="EO37" i="41" s="1"/>
  <c r="EP37" i="41" s="1"/>
  <c r="AZ33" i="27"/>
  <c r="EO36" i="41" s="1"/>
  <c r="EP36" i="41" s="1"/>
  <c r="AZ36" i="27"/>
  <c r="EO41" i="41" s="1"/>
  <c r="EP41" i="41" s="1"/>
  <c r="AZ37" i="27"/>
  <c r="EO42" i="41" s="1"/>
  <c r="EP42" i="41" s="1"/>
  <c r="AZ31" i="27"/>
  <c r="EO34" i="41" s="1"/>
  <c r="EP34" i="41" s="1"/>
  <c r="AZ32" i="27"/>
  <c r="EO35" i="41" s="1"/>
  <c r="EP35" i="41" s="1"/>
  <c r="AZ29" i="27"/>
  <c r="EO32" i="41" s="1"/>
  <c r="EP32" i="41" s="1"/>
  <c r="AZ30" i="27"/>
  <c r="EO33" i="41" s="1"/>
  <c r="EP33" i="41" s="1"/>
  <c r="AZ28" i="27"/>
  <c r="EO29" i="41" s="1"/>
  <c r="EP29" i="41" s="1"/>
  <c r="AZ27" i="27"/>
  <c r="EO28" i="41" s="1"/>
  <c r="EP28" i="41" s="1"/>
  <c r="AZ26" i="27"/>
  <c r="EO27" i="41" s="1"/>
  <c r="EP27" i="41" s="1"/>
  <c r="AZ24" i="27"/>
  <c r="EO25" i="41" s="1"/>
  <c r="EP25" i="41" s="1"/>
  <c r="AZ25" i="27"/>
  <c r="EO26" i="41" s="1"/>
  <c r="EP26" i="41" s="1"/>
  <c r="AZ23" i="27"/>
  <c r="EO24" i="41" s="1"/>
  <c r="EP24" i="41" s="1"/>
  <c r="AZ20" i="27"/>
  <c r="EO19" i="41" s="1"/>
  <c r="EP19" i="41" s="1"/>
  <c r="AZ21" i="27"/>
  <c r="EO20" i="41" s="1"/>
  <c r="EP20" i="41" s="1"/>
  <c r="AZ22" i="27"/>
  <c r="EO23" i="41" s="1"/>
  <c r="EP23" i="41" s="1"/>
  <c r="AZ19" i="27"/>
  <c r="EO18" i="41" s="1"/>
  <c r="EP18" i="41" s="1"/>
  <c r="AZ18" i="27"/>
  <c r="EO17" i="41" s="1"/>
  <c r="EP17" i="41" s="1"/>
  <c r="AZ16" i="27"/>
  <c r="EO15" i="41" s="1"/>
  <c r="EP15" i="41" s="1"/>
  <c r="AZ17" i="27"/>
  <c r="EO16" i="41" s="1"/>
  <c r="EP16" i="41" s="1"/>
  <c r="AZ15" i="27"/>
  <c r="EO14" i="41" s="1"/>
  <c r="EP14" i="41" s="1"/>
  <c r="AZ14" i="27"/>
  <c r="EO11" i="41" s="1"/>
  <c r="EP11" i="41" s="1"/>
  <c r="AZ12" i="27"/>
  <c r="EO9" i="41" s="1"/>
  <c r="EP9" i="41" s="1"/>
  <c r="AZ13" i="27"/>
  <c r="EO10" i="41" s="1"/>
  <c r="EP10" i="41" s="1"/>
  <c r="AZ11" i="27"/>
  <c r="EO8" i="41" s="1"/>
  <c r="EP8" i="41" s="1"/>
  <c r="AZ10" i="27"/>
  <c r="EO7" i="41" s="1"/>
  <c r="EP7" i="41" s="1"/>
  <c r="AZ8" i="27"/>
  <c r="AZ9" i="27"/>
  <c r="EO6" i="41" s="1"/>
  <c r="EP6" i="41" s="1"/>
  <c r="C36" i="95"/>
  <c r="E36" i="95" s="1"/>
  <c r="G36" i="95" s="1"/>
  <c r="C36" i="38"/>
  <c r="E36" i="38" s="1"/>
  <c r="G36" i="38" s="1"/>
  <c r="AX35" i="27"/>
  <c r="EG38" i="41" s="1"/>
  <c r="EH38" i="41" s="1"/>
  <c r="AX33" i="27"/>
  <c r="EG36" i="41" s="1"/>
  <c r="EH36" i="41" s="1"/>
  <c r="AX36" i="27"/>
  <c r="EG41" i="41" s="1"/>
  <c r="EH41" i="41" s="1"/>
  <c r="AX34" i="27"/>
  <c r="EG37" i="41" s="1"/>
  <c r="EH37" i="41" s="1"/>
  <c r="AX37" i="27"/>
  <c r="EG42" i="41" s="1"/>
  <c r="EH42" i="41" s="1"/>
  <c r="AX32" i="27"/>
  <c r="EG35" i="41" s="1"/>
  <c r="EH35" i="41" s="1"/>
  <c r="AX31" i="27"/>
  <c r="EG34" i="41" s="1"/>
  <c r="EH34" i="41" s="1"/>
  <c r="AX29" i="27"/>
  <c r="EG32" i="41" s="1"/>
  <c r="EH32" i="41" s="1"/>
  <c r="AX30" i="27"/>
  <c r="EG33" i="41" s="1"/>
  <c r="EH33" i="41" s="1"/>
  <c r="AX28" i="27"/>
  <c r="EG29" i="41" s="1"/>
  <c r="EH29" i="41" s="1"/>
  <c r="AX26" i="27"/>
  <c r="EG27" i="41" s="1"/>
  <c r="EH27" i="41" s="1"/>
  <c r="AX27" i="27"/>
  <c r="EG28" i="41" s="1"/>
  <c r="EH28" i="41" s="1"/>
  <c r="AX25" i="27"/>
  <c r="EG26" i="41" s="1"/>
  <c r="EH26" i="41" s="1"/>
  <c r="AX23" i="27"/>
  <c r="EG24" i="41" s="1"/>
  <c r="EH24" i="41" s="1"/>
  <c r="AX24" i="27"/>
  <c r="EG25" i="41" s="1"/>
  <c r="EH25" i="41" s="1"/>
  <c r="AX22" i="27"/>
  <c r="EG23" i="41" s="1"/>
  <c r="EH23" i="41" s="1"/>
  <c r="AX20" i="27"/>
  <c r="EG19" i="41" s="1"/>
  <c r="EH19" i="41" s="1"/>
  <c r="AX21" i="27"/>
  <c r="EG20" i="41" s="1"/>
  <c r="EH20" i="41" s="1"/>
  <c r="AX19" i="27"/>
  <c r="EG18" i="41" s="1"/>
  <c r="EH18" i="41" s="1"/>
  <c r="AX17" i="27"/>
  <c r="EG16" i="41" s="1"/>
  <c r="EH16" i="41" s="1"/>
  <c r="AX18" i="27"/>
  <c r="EG17" i="41" s="1"/>
  <c r="EH17" i="41" s="1"/>
  <c r="AX16" i="27"/>
  <c r="EG15" i="41" s="1"/>
  <c r="EH15" i="41" s="1"/>
  <c r="AX15" i="27"/>
  <c r="EG14" i="41" s="1"/>
  <c r="EH14" i="41" s="1"/>
  <c r="AX14" i="27"/>
  <c r="EG11" i="41" s="1"/>
  <c r="EH11" i="41" s="1"/>
  <c r="AX13" i="27"/>
  <c r="EG10" i="41" s="1"/>
  <c r="EH10" i="41" s="1"/>
  <c r="AX12" i="27"/>
  <c r="EG9" i="41" s="1"/>
  <c r="EH9" i="41" s="1"/>
  <c r="AX11" i="27"/>
  <c r="EG8" i="41" s="1"/>
  <c r="EH8" i="41" s="1"/>
  <c r="AX10" i="27"/>
  <c r="EG7" i="41" s="1"/>
  <c r="EH7" i="41" s="1"/>
  <c r="AX8" i="27"/>
  <c r="AX9" i="27"/>
  <c r="EG6" i="41" s="1"/>
  <c r="EH6" i="41" s="1"/>
  <c r="C36" i="93"/>
  <c r="E36" i="93" s="1"/>
  <c r="G36" i="93" s="1"/>
  <c r="G38" i="93" s="1"/>
  <c r="G39" i="93" s="1"/>
  <c r="AW34" i="27"/>
  <c r="EC37" i="41" s="1"/>
  <c r="ED37" i="41" s="1"/>
  <c r="AW35" i="27"/>
  <c r="EC38" i="41" s="1"/>
  <c r="ED38" i="41" s="1"/>
  <c r="AW33" i="27"/>
  <c r="EC36" i="41" s="1"/>
  <c r="ED36" i="41" s="1"/>
  <c r="AW36" i="27"/>
  <c r="EC41" i="41" s="1"/>
  <c r="ED41" i="41" s="1"/>
  <c r="AW37" i="27"/>
  <c r="EC42" i="41" s="1"/>
  <c r="ED42" i="41" s="1"/>
  <c r="AW32" i="27"/>
  <c r="EC35" i="41" s="1"/>
  <c r="ED35" i="41" s="1"/>
  <c r="AW31" i="27"/>
  <c r="EC34" i="41" s="1"/>
  <c r="ED34" i="41" s="1"/>
  <c r="AW29" i="27"/>
  <c r="EC32" i="41" s="1"/>
  <c r="ED32" i="41" s="1"/>
  <c r="AW30" i="27"/>
  <c r="EC33" i="41" s="1"/>
  <c r="ED33" i="41" s="1"/>
  <c r="AW28" i="27"/>
  <c r="EC29" i="41" s="1"/>
  <c r="ED29" i="41" s="1"/>
  <c r="AW27" i="27"/>
  <c r="EC28" i="41" s="1"/>
  <c r="ED28" i="41" s="1"/>
  <c r="AW26" i="27"/>
  <c r="EC27" i="41" s="1"/>
  <c r="ED27" i="41" s="1"/>
  <c r="AW25" i="27"/>
  <c r="EC26" i="41" s="1"/>
  <c r="ED26" i="41" s="1"/>
  <c r="AW24" i="27"/>
  <c r="EC25" i="41" s="1"/>
  <c r="ED25" i="41" s="1"/>
  <c r="AW22" i="27"/>
  <c r="EC23" i="41" s="1"/>
  <c r="ED23" i="41" s="1"/>
  <c r="AW23" i="27"/>
  <c r="EC24" i="41" s="1"/>
  <c r="ED24" i="41" s="1"/>
  <c r="AW20" i="27"/>
  <c r="EC19" i="41" s="1"/>
  <c r="ED19" i="41" s="1"/>
  <c r="AW21" i="27"/>
  <c r="EC20" i="41" s="1"/>
  <c r="ED20" i="41" s="1"/>
  <c r="AW19" i="27"/>
  <c r="EC18" i="41" s="1"/>
  <c r="ED18" i="41" s="1"/>
  <c r="AW17" i="27"/>
  <c r="EC16" i="41" s="1"/>
  <c r="ED16" i="41" s="1"/>
  <c r="AW18" i="27"/>
  <c r="EC17" i="41" s="1"/>
  <c r="ED17" i="41" s="1"/>
  <c r="AW15" i="27"/>
  <c r="EC14" i="41" s="1"/>
  <c r="ED14" i="41" s="1"/>
  <c r="AW16" i="27"/>
  <c r="EC15" i="41" s="1"/>
  <c r="ED15" i="41" s="1"/>
  <c r="AW14" i="27"/>
  <c r="EC11" i="41" s="1"/>
  <c r="ED11" i="41" s="1"/>
  <c r="AW12" i="27"/>
  <c r="EC9" i="41" s="1"/>
  <c r="ED9" i="41" s="1"/>
  <c r="AW13" i="27"/>
  <c r="EC10" i="41" s="1"/>
  <c r="ED10" i="41" s="1"/>
  <c r="AW11" i="27"/>
  <c r="EC8" i="41" s="1"/>
  <c r="ED8" i="41" s="1"/>
  <c r="AW10" i="27"/>
  <c r="EC7" i="41" s="1"/>
  <c r="ED7" i="41" s="1"/>
  <c r="AW9" i="27"/>
  <c r="EC6" i="41" s="1"/>
  <c r="ED6" i="41" s="1"/>
  <c r="AW8" i="27"/>
  <c r="C36" i="61"/>
  <c r="E36" i="61" s="1"/>
  <c r="G36" i="61" s="1"/>
  <c r="G38" i="61" s="1"/>
  <c r="G39" i="61" s="1"/>
  <c r="W33" i="27"/>
  <c r="AS36" i="41" s="1"/>
  <c r="AT36" i="41" s="1"/>
  <c r="W32" i="27"/>
  <c r="AS35" i="41" s="1"/>
  <c r="AT35" i="41" s="1"/>
  <c r="W31" i="27"/>
  <c r="AS34" i="41" s="1"/>
  <c r="AT34" i="41" s="1"/>
  <c r="W29" i="27"/>
  <c r="AS32" i="41" s="1"/>
  <c r="AT32" i="41" s="1"/>
  <c r="W30" i="27"/>
  <c r="AS33" i="41" s="1"/>
  <c r="AT33" i="41" s="1"/>
  <c r="W28" i="27"/>
  <c r="AS29" i="41" s="1"/>
  <c r="AT29" i="41" s="1"/>
  <c r="W27" i="27"/>
  <c r="AS28" i="41" s="1"/>
  <c r="AT28" i="41" s="1"/>
  <c r="W26" i="27"/>
  <c r="AS27" i="41" s="1"/>
  <c r="AT27" i="41" s="1"/>
  <c r="W25" i="27"/>
  <c r="AS26" i="41" s="1"/>
  <c r="AT26" i="41" s="1"/>
  <c r="W24" i="27"/>
  <c r="AS25" i="41" s="1"/>
  <c r="AT25" i="41" s="1"/>
  <c r="W22" i="27"/>
  <c r="AS23" i="41" s="1"/>
  <c r="AT23" i="41" s="1"/>
  <c r="W23" i="27"/>
  <c r="AS24" i="41" s="1"/>
  <c r="AT24" i="41" s="1"/>
  <c r="W20" i="27"/>
  <c r="AS19" i="41" s="1"/>
  <c r="AT19" i="41" s="1"/>
  <c r="W21" i="27"/>
  <c r="AS20" i="41" s="1"/>
  <c r="AT20" i="41" s="1"/>
  <c r="W19" i="27"/>
  <c r="AS18" i="41" s="1"/>
  <c r="AT18" i="41" s="1"/>
  <c r="W17" i="27"/>
  <c r="AS16" i="41" s="1"/>
  <c r="AT16" i="41" s="1"/>
  <c r="W18" i="27"/>
  <c r="AS17" i="41" s="1"/>
  <c r="AT17" i="41" s="1"/>
  <c r="W16" i="27"/>
  <c r="AS15" i="41" s="1"/>
  <c r="AT15" i="41" s="1"/>
  <c r="W15" i="27"/>
  <c r="AS14" i="41" s="1"/>
  <c r="AT14" i="41" s="1"/>
  <c r="W12" i="27"/>
  <c r="AS9" i="41" s="1"/>
  <c r="AT9" i="41" s="1"/>
  <c r="W14" i="27"/>
  <c r="AS11" i="41" s="1"/>
  <c r="AT11" i="41" s="1"/>
  <c r="W13" i="27"/>
  <c r="AS10" i="41" s="1"/>
  <c r="AT10" i="41" s="1"/>
  <c r="W11" i="27"/>
  <c r="AS8" i="41" s="1"/>
  <c r="AT8" i="41" s="1"/>
  <c r="W9" i="27"/>
  <c r="AS6" i="41" s="1"/>
  <c r="AT6" i="41" s="1"/>
  <c r="W10" i="27"/>
  <c r="AS7" i="41" s="1"/>
  <c r="AT7" i="41" s="1"/>
  <c r="W8" i="27"/>
  <c r="C36" i="16"/>
  <c r="E36" i="16" s="1"/>
  <c r="G36" i="16" s="1"/>
  <c r="G38" i="16" s="1"/>
  <c r="G39" i="16" s="1"/>
  <c r="Y35" i="27"/>
  <c r="BA38" i="41" s="1"/>
  <c r="BB38" i="41" s="1"/>
  <c r="Y33" i="27"/>
  <c r="BA36" i="41" s="1"/>
  <c r="BB36" i="41" s="1"/>
  <c r="Y34" i="27"/>
  <c r="BA37" i="41" s="1"/>
  <c r="BB37" i="41" s="1"/>
  <c r="Y37" i="27"/>
  <c r="BA42" i="41" s="1"/>
  <c r="BB42" i="41" s="1"/>
  <c r="Y31" i="27"/>
  <c r="BA34" i="41" s="1"/>
  <c r="BB34" i="41" s="1"/>
  <c r="Y32" i="27"/>
  <c r="BA35" i="41" s="1"/>
  <c r="BB35" i="41" s="1"/>
  <c r="Y30" i="27"/>
  <c r="BA33" i="41" s="1"/>
  <c r="BB33" i="41" s="1"/>
  <c r="Y29" i="27"/>
  <c r="BA32" i="41" s="1"/>
  <c r="BB32" i="41" s="1"/>
  <c r="Y28" i="27"/>
  <c r="BA29" i="41" s="1"/>
  <c r="BB29" i="41" s="1"/>
  <c r="Y27" i="27"/>
  <c r="BA28" i="41" s="1"/>
  <c r="BB28" i="41" s="1"/>
  <c r="Y26" i="27"/>
  <c r="BA27" i="41" s="1"/>
  <c r="BB27" i="41" s="1"/>
  <c r="Y25" i="27"/>
  <c r="BA26" i="41" s="1"/>
  <c r="BB26" i="41" s="1"/>
  <c r="Y24" i="27"/>
  <c r="BA25" i="41" s="1"/>
  <c r="BB25" i="41" s="1"/>
  <c r="Y23" i="27"/>
  <c r="BA24" i="41" s="1"/>
  <c r="BB24" i="41" s="1"/>
  <c r="Y22" i="27"/>
  <c r="BA23" i="41" s="1"/>
  <c r="BB23" i="41" s="1"/>
  <c r="Y20" i="27"/>
  <c r="BA19" i="41" s="1"/>
  <c r="BB19" i="41" s="1"/>
  <c r="Y21" i="27"/>
  <c r="BA20" i="41" s="1"/>
  <c r="BB20" i="41" s="1"/>
  <c r="Y19" i="27"/>
  <c r="BA18" i="41" s="1"/>
  <c r="BB18" i="41" s="1"/>
  <c r="Y18" i="27"/>
  <c r="BA17" i="41" s="1"/>
  <c r="BB17" i="41" s="1"/>
  <c r="Y17" i="27"/>
  <c r="BA16" i="41" s="1"/>
  <c r="BB16" i="41" s="1"/>
  <c r="Y16" i="27"/>
  <c r="BA15" i="41" s="1"/>
  <c r="BB15" i="41" s="1"/>
  <c r="Y15" i="27"/>
  <c r="BA14" i="41" s="1"/>
  <c r="BB14" i="41" s="1"/>
  <c r="Y12" i="27"/>
  <c r="BA9" i="41" s="1"/>
  <c r="BB9" i="41" s="1"/>
  <c r="Y14" i="27"/>
  <c r="BA11" i="41" s="1"/>
  <c r="BB11" i="41" s="1"/>
  <c r="Y13" i="27"/>
  <c r="BA10" i="41" s="1"/>
  <c r="BB10" i="41" s="1"/>
  <c r="Y11" i="27"/>
  <c r="BA8" i="41" s="1"/>
  <c r="BB8" i="41" s="1"/>
  <c r="Y9" i="27"/>
  <c r="BA6" i="41" s="1"/>
  <c r="BB6" i="41" s="1"/>
  <c r="Y10" i="27"/>
  <c r="BA7" i="41" s="1"/>
  <c r="BB7" i="41" s="1"/>
  <c r="Y8" i="27"/>
  <c r="C36" i="107"/>
  <c r="E36" i="107" s="1"/>
  <c r="G36" i="107" s="1"/>
  <c r="G38" i="107" s="1"/>
  <c r="G39" i="107" s="1"/>
  <c r="AS35" i="27"/>
  <c r="DM38" i="41" s="1"/>
  <c r="DN38" i="41" s="1"/>
  <c r="AS36" i="27"/>
  <c r="DM41" i="41" s="1"/>
  <c r="DN41" i="41" s="1"/>
  <c r="AS34" i="27"/>
  <c r="DM37" i="41" s="1"/>
  <c r="DN37" i="41" s="1"/>
  <c r="AS33" i="27"/>
  <c r="DM36" i="41" s="1"/>
  <c r="DN36" i="41" s="1"/>
  <c r="AS37" i="27"/>
  <c r="DM42" i="41" s="1"/>
  <c r="DN42" i="41" s="1"/>
  <c r="AS32" i="27"/>
  <c r="DM35" i="41" s="1"/>
  <c r="DN35" i="41" s="1"/>
  <c r="AS30" i="27"/>
  <c r="DM33" i="41" s="1"/>
  <c r="DN33" i="41" s="1"/>
  <c r="AS31" i="27"/>
  <c r="DM34" i="41" s="1"/>
  <c r="DN34" i="41" s="1"/>
  <c r="AS29" i="27"/>
  <c r="DM32" i="41" s="1"/>
  <c r="DN32" i="41" s="1"/>
  <c r="AS27" i="27"/>
  <c r="DM28" i="41" s="1"/>
  <c r="DN28" i="41" s="1"/>
  <c r="AS28" i="27"/>
  <c r="DM29" i="41" s="1"/>
  <c r="DN29" i="41" s="1"/>
  <c r="AS26" i="27"/>
  <c r="DM27" i="41" s="1"/>
  <c r="DN27" i="41" s="1"/>
  <c r="AS25" i="27"/>
  <c r="DM26" i="41" s="1"/>
  <c r="DN26" i="41" s="1"/>
  <c r="AS23" i="27"/>
  <c r="DM24" i="41" s="1"/>
  <c r="DN24" i="41" s="1"/>
  <c r="AS24" i="27"/>
  <c r="DM25" i="41" s="1"/>
  <c r="DN25" i="41" s="1"/>
  <c r="AS22" i="27"/>
  <c r="DM23" i="41" s="1"/>
  <c r="DN23" i="41" s="1"/>
  <c r="AS21" i="27"/>
  <c r="DM20" i="41" s="1"/>
  <c r="DN20" i="41" s="1"/>
  <c r="AS19" i="27"/>
  <c r="DM18" i="41" s="1"/>
  <c r="DN18" i="41" s="1"/>
  <c r="AS20" i="27"/>
  <c r="DM19" i="41" s="1"/>
  <c r="DN19" i="41" s="1"/>
  <c r="AS18" i="27"/>
  <c r="DM17" i="41" s="1"/>
  <c r="DN17" i="41" s="1"/>
  <c r="AS17" i="27"/>
  <c r="DM16" i="41" s="1"/>
  <c r="DN16" i="41" s="1"/>
  <c r="AS16" i="27"/>
  <c r="DM15" i="41" s="1"/>
  <c r="DN15" i="41" s="1"/>
  <c r="AS15" i="27"/>
  <c r="DM14" i="41" s="1"/>
  <c r="DN14" i="41" s="1"/>
  <c r="AS14" i="27"/>
  <c r="DM11" i="41" s="1"/>
  <c r="DN11" i="41" s="1"/>
  <c r="AS12" i="27"/>
  <c r="DM9" i="41" s="1"/>
  <c r="DN9" i="41" s="1"/>
  <c r="AS13" i="27"/>
  <c r="DM10" i="41" s="1"/>
  <c r="DN10" i="41" s="1"/>
  <c r="AS11" i="27"/>
  <c r="DM8" i="41" s="1"/>
  <c r="DN8" i="41" s="1"/>
  <c r="AS10" i="27"/>
  <c r="DM7" i="41" s="1"/>
  <c r="DN7" i="41" s="1"/>
  <c r="AS9" i="27"/>
  <c r="DM6" i="41" s="1"/>
  <c r="DN6" i="41" s="1"/>
  <c r="AS8" i="27"/>
  <c r="C36" i="19"/>
  <c r="E36" i="19" s="1"/>
  <c r="G36" i="19" s="1"/>
  <c r="G38" i="19" s="1"/>
  <c r="G39" i="19" s="1"/>
  <c r="AG35" i="27"/>
  <c r="CK38" i="41" s="1"/>
  <c r="CL38" i="41" s="1"/>
  <c r="AG37" i="27"/>
  <c r="CK42" i="41" s="1"/>
  <c r="CL42" i="41" s="1"/>
  <c r="AG33" i="27"/>
  <c r="CK36" i="41" s="1"/>
  <c r="CL36" i="41" s="1"/>
  <c r="AG32" i="27"/>
  <c r="CK35" i="41" s="1"/>
  <c r="CL35" i="41" s="1"/>
  <c r="AG30" i="27"/>
  <c r="CK33" i="41" s="1"/>
  <c r="CL33" i="41" s="1"/>
  <c r="AG31" i="27"/>
  <c r="CK34" i="41" s="1"/>
  <c r="CL34" i="41" s="1"/>
  <c r="AG29" i="27"/>
  <c r="CK32" i="41" s="1"/>
  <c r="CL32" i="41" s="1"/>
  <c r="AG27" i="27"/>
  <c r="CK28" i="41" s="1"/>
  <c r="CL28" i="41" s="1"/>
  <c r="AG28" i="27"/>
  <c r="CK29" i="41" s="1"/>
  <c r="CL29" i="41" s="1"/>
  <c r="AG26" i="27"/>
  <c r="CK27" i="41" s="1"/>
  <c r="CL27" i="41" s="1"/>
  <c r="AG24" i="27"/>
  <c r="CK25" i="41" s="1"/>
  <c r="CL25" i="41" s="1"/>
  <c r="AG25" i="27"/>
  <c r="CK26" i="41" s="1"/>
  <c r="CL26" i="41" s="1"/>
  <c r="AG23" i="27"/>
  <c r="CK24" i="41" s="1"/>
  <c r="CL24" i="41" s="1"/>
  <c r="AG22" i="27"/>
  <c r="CK23" i="41" s="1"/>
  <c r="CL23" i="41" s="1"/>
  <c r="AG20" i="27"/>
  <c r="CK19" i="41" s="1"/>
  <c r="CL19" i="41" s="1"/>
  <c r="AG21" i="27"/>
  <c r="CK20" i="41" s="1"/>
  <c r="CL20" i="41" s="1"/>
  <c r="AG19" i="27"/>
  <c r="CK18" i="41" s="1"/>
  <c r="CL18" i="41" s="1"/>
  <c r="AG17" i="27"/>
  <c r="CK16" i="41" s="1"/>
  <c r="CL16" i="41" s="1"/>
  <c r="AG18" i="27"/>
  <c r="CK17" i="41" s="1"/>
  <c r="CL17" i="41" s="1"/>
  <c r="AG16" i="27"/>
  <c r="CK15" i="41" s="1"/>
  <c r="CL15" i="41" s="1"/>
  <c r="AG15" i="27"/>
  <c r="CK14" i="41" s="1"/>
  <c r="CL14" i="41" s="1"/>
  <c r="AG13" i="27"/>
  <c r="CK10" i="41" s="1"/>
  <c r="CL10" i="41" s="1"/>
  <c r="AG14" i="27"/>
  <c r="CK11" i="41" s="1"/>
  <c r="CL11" i="41" s="1"/>
  <c r="AG11" i="27"/>
  <c r="CK8" i="41" s="1"/>
  <c r="CL8" i="41" s="1"/>
  <c r="AG12" i="27"/>
  <c r="CK9" i="41" s="1"/>
  <c r="CL9" i="41" s="1"/>
  <c r="AG9" i="27"/>
  <c r="CK6" i="41" s="1"/>
  <c r="CL6" i="41" s="1"/>
  <c r="AG8" i="27"/>
  <c r="AG10" i="27"/>
  <c r="CK7" i="41" s="1"/>
  <c r="CL7" i="41" s="1"/>
  <c r="C36" i="77"/>
  <c r="E36" i="77" s="1"/>
  <c r="G36" i="77" s="1"/>
  <c r="G38" i="77" s="1"/>
  <c r="G39" i="77" s="1"/>
  <c r="AF33" i="27"/>
  <c r="CG36" i="41" s="1"/>
  <c r="CH36" i="41" s="1"/>
  <c r="AF32" i="27"/>
  <c r="CG35" i="41" s="1"/>
  <c r="CH35" i="41" s="1"/>
  <c r="AF31" i="27"/>
  <c r="CG34" i="41" s="1"/>
  <c r="CH34" i="41" s="1"/>
  <c r="AF30" i="27"/>
  <c r="CG33" i="41" s="1"/>
  <c r="CH33" i="41" s="1"/>
  <c r="AF29" i="27"/>
  <c r="CG32" i="41" s="1"/>
  <c r="CH32" i="41" s="1"/>
  <c r="AF28" i="27"/>
  <c r="CG29" i="41" s="1"/>
  <c r="CH29" i="41" s="1"/>
  <c r="AF27" i="27"/>
  <c r="CG28" i="41" s="1"/>
  <c r="CH28" i="41" s="1"/>
  <c r="AF26" i="27"/>
  <c r="CG27" i="41" s="1"/>
  <c r="CH27" i="41" s="1"/>
  <c r="AF25" i="27"/>
  <c r="CG26" i="41" s="1"/>
  <c r="CH26" i="41" s="1"/>
  <c r="AF24" i="27"/>
  <c r="CG25" i="41" s="1"/>
  <c r="CH25" i="41" s="1"/>
  <c r="AF23" i="27"/>
  <c r="CG24" i="41" s="1"/>
  <c r="CH24" i="41" s="1"/>
  <c r="AF22" i="27"/>
  <c r="CG23" i="41" s="1"/>
  <c r="CH23" i="41" s="1"/>
  <c r="AF20" i="27"/>
  <c r="CG19" i="41" s="1"/>
  <c r="CH19" i="41" s="1"/>
  <c r="AF21" i="27"/>
  <c r="CG20" i="41" s="1"/>
  <c r="CH20" i="41" s="1"/>
  <c r="AF19" i="27"/>
  <c r="CG18" i="41" s="1"/>
  <c r="CH18" i="41" s="1"/>
  <c r="AF17" i="27"/>
  <c r="CG16" i="41" s="1"/>
  <c r="CH16" i="41" s="1"/>
  <c r="AF18" i="27"/>
  <c r="CG17" i="41" s="1"/>
  <c r="CH17" i="41" s="1"/>
  <c r="AF16" i="27"/>
  <c r="CG15" i="41" s="1"/>
  <c r="CH15" i="41" s="1"/>
  <c r="AF15" i="27"/>
  <c r="CG14" i="41" s="1"/>
  <c r="CH14" i="41" s="1"/>
  <c r="AF13" i="27"/>
  <c r="CG10" i="41" s="1"/>
  <c r="CH10" i="41" s="1"/>
  <c r="AF14" i="27"/>
  <c r="CG11" i="41" s="1"/>
  <c r="CH11" i="41" s="1"/>
  <c r="AF12" i="27"/>
  <c r="CG9" i="41" s="1"/>
  <c r="CH9" i="41" s="1"/>
  <c r="AF11" i="27"/>
  <c r="CG8" i="41" s="1"/>
  <c r="CH8" i="41" s="1"/>
  <c r="AF8" i="27"/>
  <c r="AF10" i="27"/>
  <c r="CG7" i="41" s="1"/>
  <c r="CH7" i="41" s="1"/>
  <c r="AF9" i="27"/>
  <c r="CG6" i="41" s="1"/>
  <c r="CH6" i="41" s="1"/>
  <c r="C36" i="75"/>
  <c r="E36" i="75" s="1"/>
  <c r="G36" i="75" s="1"/>
  <c r="G38" i="75" s="1"/>
  <c r="G39" i="75" s="1"/>
  <c r="BC37" i="27"/>
  <c r="FA42" i="41" s="1"/>
  <c r="FB42" i="41" s="1"/>
  <c r="BC32" i="27"/>
  <c r="FA35" i="41" s="1"/>
  <c r="FB35" i="41" s="1"/>
  <c r="BC31" i="27"/>
  <c r="FA34" i="41" s="1"/>
  <c r="FB34" i="41" s="1"/>
  <c r="BC30" i="27"/>
  <c r="FA33" i="41" s="1"/>
  <c r="FB33" i="41" s="1"/>
  <c r="BC28" i="27"/>
  <c r="FA29" i="41" s="1"/>
  <c r="FB29" i="41" s="1"/>
  <c r="BC29" i="27"/>
  <c r="FA32" i="41" s="1"/>
  <c r="FB32" i="41" s="1"/>
  <c r="BC27" i="27"/>
  <c r="FA28" i="41" s="1"/>
  <c r="FB28" i="41" s="1"/>
  <c r="BC25" i="27"/>
  <c r="FA26" i="41" s="1"/>
  <c r="FB26" i="41" s="1"/>
  <c r="BC26" i="27"/>
  <c r="FA27" i="41" s="1"/>
  <c r="FB27" i="41" s="1"/>
  <c r="BC23" i="27"/>
  <c r="FA24" i="41" s="1"/>
  <c r="FB24" i="41" s="1"/>
  <c r="BC24" i="27"/>
  <c r="FA25" i="41" s="1"/>
  <c r="FB25" i="41" s="1"/>
  <c r="BC22" i="27"/>
  <c r="FA23" i="41" s="1"/>
  <c r="FB23" i="41" s="1"/>
  <c r="BC20" i="27"/>
  <c r="FA19" i="41" s="1"/>
  <c r="FB19" i="41" s="1"/>
  <c r="BC21" i="27"/>
  <c r="FA20" i="41" s="1"/>
  <c r="FB20" i="41" s="1"/>
  <c r="BC19" i="27"/>
  <c r="FA18" i="41" s="1"/>
  <c r="FB18" i="41" s="1"/>
  <c r="BC18" i="27"/>
  <c r="FA17" i="41" s="1"/>
  <c r="FB17" i="41" s="1"/>
  <c r="BC16" i="27"/>
  <c r="FA15" i="41" s="1"/>
  <c r="FB15" i="41" s="1"/>
  <c r="BC17" i="27"/>
  <c r="FA16" i="41" s="1"/>
  <c r="FB16" i="41" s="1"/>
  <c r="BC15" i="27"/>
  <c r="FA14" i="41" s="1"/>
  <c r="FB14" i="41" s="1"/>
  <c r="BC14" i="27"/>
  <c r="FA11" i="41" s="1"/>
  <c r="FB11" i="41" s="1"/>
  <c r="BC12" i="27"/>
  <c r="FA9" i="41" s="1"/>
  <c r="FB9" i="41" s="1"/>
  <c r="BC13" i="27"/>
  <c r="FA10" i="41" s="1"/>
  <c r="FB10" i="41" s="1"/>
  <c r="BC11" i="27"/>
  <c r="FA8" i="41" s="1"/>
  <c r="FB8" i="41" s="1"/>
  <c r="BC8" i="27"/>
  <c r="BC10" i="27"/>
  <c r="FA7" i="41" s="1"/>
  <c r="FB7" i="41" s="1"/>
  <c r="BC9" i="27"/>
  <c r="FA6" i="41" s="1"/>
  <c r="FB6" i="41" s="1"/>
  <c r="C36" i="112"/>
  <c r="E36" i="112" s="1"/>
  <c r="G36" i="112" s="1"/>
  <c r="G38" i="112" s="1"/>
  <c r="G39" i="112" s="1"/>
  <c r="AP37" i="27"/>
  <c r="AP32" i="27"/>
  <c r="AP33" i="27"/>
  <c r="AP30" i="27"/>
  <c r="AP31" i="27"/>
  <c r="AP29" i="27"/>
  <c r="AP28" i="27"/>
  <c r="AP26" i="27"/>
  <c r="AP27" i="27"/>
  <c r="AP25" i="27"/>
  <c r="AP24" i="27"/>
  <c r="AP23" i="27"/>
  <c r="AP22" i="27"/>
  <c r="AP21" i="27"/>
  <c r="AP20" i="27"/>
  <c r="AP19" i="27"/>
  <c r="AP18" i="27"/>
  <c r="AP17" i="27"/>
  <c r="AP16" i="27"/>
  <c r="AP15" i="27"/>
  <c r="AP14" i="27"/>
  <c r="AP11" i="27"/>
  <c r="AP12" i="27"/>
  <c r="AP13" i="27"/>
  <c r="AP8" i="27"/>
  <c r="AP10" i="27"/>
  <c r="AP9" i="27"/>
  <c r="C36" i="124"/>
  <c r="E36" i="124" s="1"/>
  <c r="G36" i="124" s="1"/>
  <c r="G38" i="124" s="1"/>
  <c r="G39" i="124" s="1"/>
  <c r="AY37" i="27"/>
  <c r="EK42" i="41" s="1"/>
  <c r="EL42" i="41" s="1"/>
  <c r="AY33" i="27"/>
  <c r="EK36" i="41" s="1"/>
  <c r="EL36" i="41" s="1"/>
  <c r="AY32" i="27"/>
  <c r="EK35" i="41" s="1"/>
  <c r="EL35" i="41" s="1"/>
  <c r="AY31" i="27"/>
  <c r="EK34" i="41" s="1"/>
  <c r="EL34" i="41" s="1"/>
  <c r="AY30" i="27"/>
  <c r="EK33" i="41" s="1"/>
  <c r="EL33" i="41" s="1"/>
  <c r="AY29" i="27"/>
  <c r="EK32" i="41" s="1"/>
  <c r="EL32" i="41" s="1"/>
  <c r="AY28" i="27"/>
  <c r="EK29" i="41" s="1"/>
  <c r="EL29" i="41" s="1"/>
  <c r="AY27" i="27"/>
  <c r="EK28" i="41" s="1"/>
  <c r="EL28" i="41" s="1"/>
  <c r="AY26" i="27"/>
  <c r="EK27" i="41" s="1"/>
  <c r="EL27" i="41" s="1"/>
  <c r="AY25" i="27"/>
  <c r="EK26" i="41" s="1"/>
  <c r="EL26" i="41" s="1"/>
  <c r="AY24" i="27"/>
  <c r="EK25" i="41" s="1"/>
  <c r="EL25" i="41" s="1"/>
  <c r="AY23" i="27"/>
  <c r="EK24" i="41" s="1"/>
  <c r="EL24" i="41" s="1"/>
  <c r="AY21" i="27"/>
  <c r="EK20" i="41" s="1"/>
  <c r="EL20" i="41" s="1"/>
  <c r="AY22" i="27"/>
  <c r="EK23" i="41" s="1"/>
  <c r="EL23" i="41" s="1"/>
  <c r="AY20" i="27"/>
  <c r="EK19" i="41" s="1"/>
  <c r="EL19" i="41" s="1"/>
  <c r="AY19" i="27"/>
  <c r="EK18" i="41" s="1"/>
  <c r="EL18" i="41" s="1"/>
  <c r="AY18" i="27"/>
  <c r="EK17" i="41" s="1"/>
  <c r="EL17" i="41" s="1"/>
  <c r="AY17" i="27"/>
  <c r="EK16" i="41" s="1"/>
  <c r="EL16" i="41" s="1"/>
  <c r="AY16" i="27"/>
  <c r="EK15" i="41" s="1"/>
  <c r="EL15" i="41" s="1"/>
  <c r="AY15" i="27"/>
  <c r="EK14" i="41" s="1"/>
  <c r="EL14" i="41" s="1"/>
  <c r="AY14" i="27"/>
  <c r="EK11" i="41" s="1"/>
  <c r="EL11" i="41" s="1"/>
  <c r="AY13" i="27"/>
  <c r="EK10" i="41" s="1"/>
  <c r="EL10" i="41" s="1"/>
  <c r="AY12" i="27"/>
  <c r="EK9" i="41" s="1"/>
  <c r="EL9" i="41" s="1"/>
  <c r="AY11" i="27"/>
  <c r="EK8" i="41" s="1"/>
  <c r="EL8" i="41" s="1"/>
  <c r="AY10" i="27"/>
  <c r="EK7" i="41" s="1"/>
  <c r="EL7" i="41" s="1"/>
  <c r="AY8" i="27"/>
  <c r="AY9" i="27"/>
  <c r="EK6" i="41" s="1"/>
  <c r="EL6" i="41" s="1"/>
  <c r="C36" i="88"/>
  <c r="E36" i="88" s="1"/>
  <c r="G36" i="88" s="1"/>
  <c r="G38" i="88" s="1"/>
  <c r="G39" i="88" s="1"/>
  <c r="S33" i="27"/>
  <c r="AC36" i="41" s="1"/>
  <c r="S32" i="27"/>
  <c r="AC35" i="41" s="1"/>
  <c r="S31" i="27"/>
  <c r="AC34" i="41" s="1"/>
  <c r="S30" i="27"/>
  <c r="AC33" i="41" s="1"/>
  <c r="S28" i="27"/>
  <c r="AC29" i="41" s="1"/>
  <c r="S29" i="27"/>
  <c r="AC32" i="41" s="1"/>
  <c r="S27" i="27"/>
  <c r="AC28" i="41" s="1"/>
  <c r="S26" i="27"/>
  <c r="AC27" i="41" s="1"/>
  <c r="S25" i="27"/>
  <c r="AC26" i="41" s="1"/>
  <c r="S24" i="27"/>
  <c r="AC25" i="41" s="1"/>
  <c r="S23" i="27"/>
  <c r="AC24" i="41" s="1"/>
  <c r="S22" i="27"/>
  <c r="AC23" i="41" s="1"/>
  <c r="S21" i="27"/>
  <c r="AC20" i="41" s="1"/>
  <c r="S20" i="27"/>
  <c r="AC19" i="41" s="1"/>
  <c r="S19" i="27"/>
  <c r="AC18" i="41" s="1"/>
  <c r="S18" i="27"/>
  <c r="AC17" i="41" s="1"/>
  <c r="S17" i="27"/>
  <c r="AC16" i="41" s="1"/>
  <c r="S16" i="27"/>
  <c r="AC15" i="41" s="1"/>
  <c r="S15" i="27"/>
  <c r="AC14" i="41" s="1"/>
  <c r="S14" i="27"/>
  <c r="AC11" i="41" s="1"/>
  <c r="S12" i="27"/>
  <c r="AC9" i="41" s="1"/>
  <c r="S13" i="27"/>
  <c r="AC10" i="41" s="1"/>
  <c r="S11" i="27"/>
  <c r="AC8" i="41" s="1"/>
  <c r="S10" i="27"/>
  <c r="AC7" i="41" s="1"/>
  <c r="S8" i="27"/>
  <c r="S9" i="27"/>
  <c r="AC6" i="41" s="1"/>
  <c r="C36" i="18"/>
  <c r="E36" i="18" s="1"/>
  <c r="G36" i="18" s="1"/>
  <c r="G38" i="18" s="1"/>
  <c r="G39" i="18" s="1"/>
  <c r="T33" i="27"/>
  <c r="AG36" i="41" s="1"/>
  <c r="AH36" i="41" s="1"/>
  <c r="T32" i="27"/>
  <c r="AG35" i="41" s="1"/>
  <c r="AH35" i="41" s="1"/>
  <c r="T31" i="27"/>
  <c r="AG34" i="41" s="1"/>
  <c r="AH34" i="41" s="1"/>
  <c r="T30" i="27"/>
  <c r="AG33" i="41" s="1"/>
  <c r="AH33" i="41" s="1"/>
  <c r="T29" i="27"/>
  <c r="AG32" i="41" s="1"/>
  <c r="AH32" i="41" s="1"/>
  <c r="T27" i="27"/>
  <c r="AG28" i="41" s="1"/>
  <c r="AH28" i="41" s="1"/>
  <c r="T28" i="27"/>
  <c r="AG29" i="41" s="1"/>
  <c r="AH29" i="41" s="1"/>
  <c r="T26" i="27"/>
  <c r="AG27" i="41" s="1"/>
  <c r="AH27" i="41" s="1"/>
  <c r="T24" i="27"/>
  <c r="AG25" i="41" s="1"/>
  <c r="AH25" i="41" s="1"/>
  <c r="T25" i="27"/>
  <c r="AG26" i="41" s="1"/>
  <c r="AH26" i="41" s="1"/>
  <c r="T23" i="27"/>
  <c r="AG24" i="41" s="1"/>
  <c r="AH24" i="41" s="1"/>
  <c r="T21" i="27"/>
  <c r="AG20" i="41" s="1"/>
  <c r="AH20" i="41" s="1"/>
  <c r="T22" i="27"/>
  <c r="AG23" i="41" s="1"/>
  <c r="AH23" i="41" s="1"/>
  <c r="T20" i="27"/>
  <c r="AG19" i="41" s="1"/>
  <c r="AH19" i="41" s="1"/>
  <c r="T19" i="27"/>
  <c r="AG18" i="41" s="1"/>
  <c r="AH18" i="41" s="1"/>
  <c r="T18" i="27"/>
  <c r="AG17" i="41" s="1"/>
  <c r="AH17" i="41" s="1"/>
  <c r="T17" i="27"/>
  <c r="AG16" i="41" s="1"/>
  <c r="AH16" i="41" s="1"/>
  <c r="T16" i="27"/>
  <c r="AG15" i="41" s="1"/>
  <c r="AH15" i="41" s="1"/>
  <c r="T15" i="27"/>
  <c r="AG14" i="41" s="1"/>
  <c r="AH14" i="41" s="1"/>
  <c r="T14" i="27"/>
  <c r="AG11" i="41" s="1"/>
  <c r="AH11" i="41" s="1"/>
  <c r="T12" i="27"/>
  <c r="AG9" i="41" s="1"/>
  <c r="AH9" i="41" s="1"/>
  <c r="T13" i="27"/>
  <c r="AG10" i="41" s="1"/>
  <c r="AH10" i="41" s="1"/>
  <c r="T11" i="27"/>
  <c r="AG8" i="41" s="1"/>
  <c r="AH8" i="41" s="1"/>
  <c r="T8" i="27"/>
  <c r="T10" i="27"/>
  <c r="AG7" i="41" s="1"/>
  <c r="AH7" i="41" s="1"/>
  <c r="T9" i="27"/>
  <c r="AG6" i="41" s="1"/>
  <c r="AH6" i="41" s="1"/>
  <c r="C36" i="119"/>
  <c r="E36" i="119" s="1"/>
  <c r="G36" i="119" s="1"/>
  <c r="G38" i="119" s="1"/>
  <c r="G39" i="119" s="1"/>
  <c r="P35" i="27"/>
  <c r="Q38" i="41" s="1"/>
  <c r="R38" i="41" s="1"/>
  <c r="P37" i="27"/>
  <c r="Q42" i="41" s="1"/>
  <c r="R42" i="41" s="1"/>
  <c r="P32" i="27"/>
  <c r="Q35" i="41" s="1"/>
  <c r="R35" i="41" s="1"/>
  <c r="P33" i="27"/>
  <c r="Q36" i="41" s="1"/>
  <c r="R36" i="41" s="1"/>
  <c r="P31" i="27"/>
  <c r="P30" i="27"/>
  <c r="P29" i="27"/>
  <c r="P28" i="27"/>
  <c r="Q29" i="41" s="1"/>
  <c r="R29" i="41" s="1"/>
  <c r="P27" i="27"/>
  <c r="Q28" i="41" s="1"/>
  <c r="R28" i="41" s="1"/>
  <c r="P26" i="27"/>
  <c r="Q27" i="41" s="1"/>
  <c r="R27" i="41" s="1"/>
  <c r="P24" i="27"/>
  <c r="Q25" i="41" s="1"/>
  <c r="R25" i="41" s="1"/>
  <c r="P25" i="27"/>
  <c r="Q26" i="41" s="1"/>
  <c r="R26" i="41" s="1"/>
  <c r="P23" i="27"/>
  <c r="Q24" i="41" s="1"/>
  <c r="R24" i="41" s="1"/>
  <c r="P21" i="27"/>
  <c r="Q20" i="41" s="1"/>
  <c r="R20" i="41" s="1"/>
  <c r="P22" i="27"/>
  <c r="Q23" i="41" s="1"/>
  <c r="R23" i="41" s="1"/>
  <c r="P20" i="27"/>
  <c r="Q19" i="41" s="1"/>
  <c r="R19" i="41" s="1"/>
  <c r="P19" i="27"/>
  <c r="Q18" i="41" s="1"/>
  <c r="R18" i="41" s="1"/>
  <c r="P18" i="27"/>
  <c r="Q17" i="41" s="1"/>
  <c r="R17" i="41" s="1"/>
  <c r="P16" i="27"/>
  <c r="P17" i="27"/>
  <c r="P15" i="27"/>
  <c r="P13" i="27"/>
  <c r="Q10" i="41" s="1"/>
  <c r="R10" i="41" s="1"/>
  <c r="P14" i="27"/>
  <c r="Q11" i="41" s="1"/>
  <c r="R11" i="41" s="1"/>
  <c r="P12" i="27"/>
  <c r="Q9" i="41" s="1"/>
  <c r="R9" i="41" s="1"/>
  <c r="P11" i="27"/>
  <c r="Q8" i="41" s="1"/>
  <c r="R8" i="41" s="1"/>
  <c r="P9" i="27"/>
  <c r="P8" i="27"/>
  <c r="P10" i="27"/>
  <c r="C36" i="14"/>
  <c r="E36" i="14" s="1"/>
  <c r="G36" i="14" s="1"/>
  <c r="G38" i="14" s="1"/>
  <c r="G39" i="14" s="1"/>
  <c r="AM35" i="27"/>
  <c r="DE38" i="41" s="1"/>
  <c r="DF38" i="41" s="1"/>
  <c r="AM36" i="27"/>
  <c r="DE41" i="41" s="1"/>
  <c r="DF41" i="41" s="1"/>
  <c r="AM34" i="27"/>
  <c r="DE37" i="41" s="1"/>
  <c r="DF37" i="41" s="1"/>
  <c r="AM37" i="27"/>
  <c r="DE42" i="41" s="1"/>
  <c r="DF42" i="41" s="1"/>
  <c r="AM32" i="27"/>
  <c r="DE35" i="41" s="1"/>
  <c r="DF35" i="41" s="1"/>
  <c r="AM33" i="27"/>
  <c r="DE36" i="41" s="1"/>
  <c r="DF36" i="41" s="1"/>
  <c r="AM31" i="27"/>
  <c r="DE34" i="41" s="1"/>
  <c r="DF34" i="41" s="1"/>
  <c r="AM30" i="27"/>
  <c r="DE33" i="41" s="1"/>
  <c r="DF33" i="41" s="1"/>
  <c r="AM29" i="27"/>
  <c r="DE32" i="41" s="1"/>
  <c r="DF32" i="41" s="1"/>
  <c r="AM28" i="27"/>
  <c r="DE29" i="41" s="1"/>
  <c r="DF29" i="41" s="1"/>
  <c r="AM27" i="27"/>
  <c r="DE28" i="41" s="1"/>
  <c r="DF28" i="41" s="1"/>
  <c r="AM26" i="27"/>
  <c r="DE27" i="41" s="1"/>
  <c r="DF27" i="41" s="1"/>
  <c r="AM25" i="27"/>
  <c r="DE26" i="41" s="1"/>
  <c r="DF26" i="41" s="1"/>
  <c r="AM24" i="27"/>
  <c r="DE25" i="41" s="1"/>
  <c r="DF25" i="41" s="1"/>
  <c r="AM22" i="27"/>
  <c r="DE23" i="41" s="1"/>
  <c r="DF23" i="41" s="1"/>
  <c r="AM23" i="27"/>
  <c r="DE24" i="41" s="1"/>
  <c r="DF24" i="41" s="1"/>
  <c r="AM21" i="27"/>
  <c r="DE20" i="41" s="1"/>
  <c r="DF20" i="41" s="1"/>
  <c r="AM20" i="27"/>
  <c r="DE19" i="41" s="1"/>
  <c r="DF19" i="41" s="1"/>
  <c r="AM18" i="27"/>
  <c r="DE17" i="41" s="1"/>
  <c r="DF17" i="41" s="1"/>
  <c r="AM19" i="27"/>
  <c r="DE18" i="41" s="1"/>
  <c r="DF18" i="41" s="1"/>
  <c r="AM17" i="27"/>
  <c r="DE16" i="41" s="1"/>
  <c r="DF16" i="41" s="1"/>
  <c r="AM16" i="27"/>
  <c r="DE15" i="41" s="1"/>
  <c r="DF15" i="41" s="1"/>
  <c r="AM15" i="27"/>
  <c r="DE14" i="41" s="1"/>
  <c r="DF14" i="41" s="1"/>
  <c r="AM14" i="27"/>
  <c r="DE11" i="41" s="1"/>
  <c r="DF11" i="41" s="1"/>
  <c r="AM12" i="27"/>
  <c r="DE9" i="41" s="1"/>
  <c r="DF9" i="41" s="1"/>
  <c r="AM13" i="27"/>
  <c r="DE10" i="41" s="1"/>
  <c r="DF10" i="41" s="1"/>
  <c r="AM11" i="27"/>
  <c r="DE8" i="41" s="1"/>
  <c r="DF8" i="41" s="1"/>
  <c r="AM10" i="27"/>
  <c r="DE7" i="41" s="1"/>
  <c r="DF7" i="41" s="1"/>
  <c r="AM8" i="27"/>
  <c r="AM9" i="27"/>
  <c r="DE6" i="41" s="1"/>
  <c r="DF6" i="41" s="1"/>
  <c r="C36" i="104"/>
  <c r="E36" i="104" s="1"/>
  <c r="G36" i="104" s="1"/>
  <c r="G38" i="104" s="1"/>
  <c r="G39" i="104" s="1"/>
  <c r="BH35" i="27"/>
  <c r="FQ38" i="41" s="1"/>
  <c r="FR38" i="41" s="1"/>
  <c r="BH37" i="27"/>
  <c r="FQ42" i="41" s="1"/>
  <c r="FR42" i="41" s="1"/>
  <c r="BH34" i="27"/>
  <c r="FQ37" i="41" s="1"/>
  <c r="FR37" i="41" s="1"/>
  <c r="BH32" i="27"/>
  <c r="FQ35" i="41" s="1"/>
  <c r="FR35" i="41" s="1"/>
  <c r="BH30" i="27"/>
  <c r="FQ33" i="41" s="1"/>
  <c r="FR33" i="41" s="1"/>
  <c r="BH31" i="27"/>
  <c r="FQ34" i="41" s="1"/>
  <c r="FR34" i="41" s="1"/>
  <c r="BH29" i="27"/>
  <c r="FQ32" i="41" s="1"/>
  <c r="FR32" i="41" s="1"/>
  <c r="BH28" i="27"/>
  <c r="FQ29" i="41" s="1"/>
  <c r="FR29" i="41" s="1"/>
  <c r="BH27" i="27"/>
  <c r="FQ28" i="41" s="1"/>
  <c r="FR28" i="41" s="1"/>
  <c r="BH26" i="27"/>
  <c r="FQ27" i="41" s="1"/>
  <c r="FR27" i="41" s="1"/>
  <c r="BH25" i="27"/>
  <c r="FQ26" i="41" s="1"/>
  <c r="FR26" i="41" s="1"/>
  <c r="BH22" i="27"/>
  <c r="FQ23" i="41" s="1"/>
  <c r="FR23" i="41" s="1"/>
  <c r="BH24" i="27"/>
  <c r="FQ25" i="41" s="1"/>
  <c r="FR25" i="41" s="1"/>
  <c r="BH23" i="27"/>
  <c r="FQ24" i="41" s="1"/>
  <c r="FR24" i="41" s="1"/>
  <c r="BH21" i="27"/>
  <c r="FQ20" i="41" s="1"/>
  <c r="FR20" i="41" s="1"/>
  <c r="BH19" i="27"/>
  <c r="FQ18" i="41" s="1"/>
  <c r="FR18" i="41" s="1"/>
  <c r="BH20" i="27"/>
  <c r="FQ19" i="41" s="1"/>
  <c r="FR19" i="41" s="1"/>
  <c r="BH18" i="27"/>
  <c r="FQ17" i="41" s="1"/>
  <c r="FR17" i="41" s="1"/>
  <c r="BH16" i="27"/>
  <c r="FQ15" i="41" s="1"/>
  <c r="FR15" i="41" s="1"/>
  <c r="BH17" i="27"/>
  <c r="FQ16" i="41" s="1"/>
  <c r="FR16" i="41" s="1"/>
  <c r="BH15" i="27"/>
  <c r="FQ14" i="41" s="1"/>
  <c r="FR14" i="41" s="1"/>
  <c r="BH14" i="27"/>
  <c r="FQ11" i="41" s="1"/>
  <c r="FR11" i="41" s="1"/>
  <c r="BH12" i="27"/>
  <c r="FQ9" i="41" s="1"/>
  <c r="FR9" i="41" s="1"/>
  <c r="BH13" i="27"/>
  <c r="FQ10" i="41" s="1"/>
  <c r="FR10" i="41" s="1"/>
  <c r="BH11" i="27"/>
  <c r="FQ8" i="41" s="1"/>
  <c r="FR8" i="41" s="1"/>
  <c r="BH10" i="27"/>
  <c r="FQ7" i="41" s="1"/>
  <c r="FR7" i="41" s="1"/>
  <c r="BH8" i="27"/>
  <c r="BH9" i="27"/>
  <c r="FQ6" i="41" s="1"/>
  <c r="FR6" i="41" s="1"/>
  <c r="C36" i="50"/>
  <c r="E36" i="50" s="1"/>
  <c r="G36" i="50" s="1"/>
  <c r="G38" i="50" s="1"/>
  <c r="G39" i="50" s="1"/>
  <c r="U35" i="27"/>
  <c r="AK38" i="41" s="1"/>
  <c r="AL38" i="41" s="1"/>
  <c r="U37" i="27"/>
  <c r="AK42" i="41" s="1"/>
  <c r="AL42" i="41" s="1"/>
  <c r="U33" i="27"/>
  <c r="AK36" i="41" s="1"/>
  <c r="AL36" i="41" s="1"/>
  <c r="U32" i="27"/>
  <c r="AK35" i="41" s="1"/>
  <c r="AL35" i="41" s="1"/>
  <c r="U31" i="27"/>
  <c r="AK34" i="41" s="1"/>
  <c r="AL34" i="41" s="1"/>
  <c r="U30" i="27"/>
  <c r="AK33" i="41" s="1"/>
  <c r="AL33" i="41" s="1"/>
  <c r="U29" i="27"/>
  <c r="AK32" i="41" s="1"/>
  <c r="AL32" i="41" s="1"/>
  <c r="U27" i="27"/>
  <c r="AK28" i="41" s="1"/>
  <c r="AL28" i="41" s="1"/>
  <c r="U28" i="27"/>
  <c r="AK29" i="41" s="1"/>
  <c r="AL29" i="41" s="1"/>
  <c r="U26" i="27"/>
  <c r="AK27" i="41" s="1"/>
  <c r="AL27" i="41" s="1"/>
  <c r="U25" i="27"/>
  <c r="AK26" i="41" s="1"/>
  <c r="AL26" i="41" s="1"/>
  <c r="U22" i="27"/>
  <c r="AK23" i="41" s="1"/>
  <c r="AL23" i="41" s="1"/>
  <c r="U24" i="27"/>
  <c r="AK25" i="41" s="1"/>
  <c r="AL25" i="41" s="1"/>
  <c r="U23" i="27"/>
  <c r="AK24" i="41" s="1"/>
  <c r="AL24" i="41" s="1"/>
  <c r="U20" i="27"/>
  <c r="AK19" i="41" s="1"/>
  <c r="AL19" i="41" s="1"/>
  <c r="U21" i="27"/>
  <c r="AK20" i="41" s="1"/>
  <c r="AL20" i="41" s="1"/>
  <c r="U19" i="27"/>
  <c r="AK18" i="41" s="1"/>
  <c r="AL18" i="41" s="1"/>
  <c r="U17" i="27"/>
  <c r="AK16" i="41" s="1"/>
  <c r="AL16" i="41" s="1"/>
  <c r="U18" i="27"/>
  <c r="AK17" i="41" s="1"/>
  <c r="AL17" i="41" s="1"/>
  <c r="U16" i="27"/>
  <c r="AK15" i="41" s="1"/>
  <c r="AL15" i="41" s="1"/>
  <c r="U15" i="27"/>
  <c r="AK14" i="41" s="1"/>
  <c r="AL14" i="41" s="1"/>
  <c r="U14" i="27"/>
  <c r="AK11" i="41" s="1"/>
  <c r="AL11" i="41" s="1"/>
  <c r="U12" i="27"/>
  <c r="AK9" i="41" s="1"/>
  <c r="AL9" i="41" s="1"/>
  <c r="U13" i="27"/>
  <c r="AK10" i="41" s="1"/>
  <c r="AL10" i="41" s="1"/>
  <c r="U11" i="27"/>
  <c r="AK8" i="41" s="1"/>
  <c r="AL8" i="41" s="1"/>
  <c r="U9" i="27"/>
  <c r="AK6" i="41" s="1"/>
  <c r="AL6" i="41" s="1"/>
  <c r="U10" i="27"/>
  <c r="AK7" i="41" s="1"/>
  <c r="AL7" i="41" s="1"/>
  <c r="U8" i="27"/>
  <c r="C36" i="64"/>
  <c r="E36" i="64" s="1"/>
  <c r="G36" i="64" s="1"/>
  <c r="G38" i="64" s="1"/>
  <c r="G39" i="64" s="1"/>
  <c r="R33" i="27"/>
  <c r="Y36" i="41" s="1"/>
  <c r="Z36" i="41" s="1"/>
  <c r="R32" i="27"/>
  <c r="Y35" i="41" s="1"/>
  <c r="Z35" i="41" s="1"/>
  <c r="R31" i="27"/>
  <c r="Y34" i="41" s="1"/>
  <c r="Z34" i="41" s="1"/>
  <c r="R30" i="27"/>
  <c r="Y33" i="41" s="1"/>
  <c r="Z33" i="41" s="1"/>
  <c r="R29" i="27"/>
  <c r="Y32" i="41" s="1"/>
  <c r="Z32" i="41" s="1"/>
  <c r="R27" i="27"/>
  <c r="Y28" i="41" s="1"/>
  <c r="Z28" i="41" s="1"/>
  <c r="R28" i="27"/>
  <c r="Y29" i="41" s="1"/>
  <c r="Z29" i="41" s="1"/>
  <c r="R25" i="27"/>
  <c r="Y26" i="41" s="1"/>
  <c r="Z26" i="41" s="1"/>
  <c r="R26" i="27"/>
  <c r="Y27" i="41" s="1"/>
  <c r="Z27" i="41" s="1"/>
  <c r="R24" i="27"/>
  <c r="Y25" i="41" s="1"/>
  <c r="Z25" i="41" s="1"/>
  <c r="R22" i="27"/>
  <c r="Y23" i="41" s="1"/>
  <c r="Z23" i="41" s="1"/>
  <c r="R23" i="27"/>
  <c r="Y24" i="41" s="1"/>
  <c r="Z24" i="41" s="1"/>
  <c r="R21" i="27"/>
  <c r="Y20" i="41" s="1"/>
  <c r="Z20" i="41" s="1"/>
  <c r="R20" i="27"/>
  <c r="Y19" i="41" s="1"/>
  <c r="Z19" i="41" s="1"/>
  <c r="R19" i="27"/>
  <c r="Y18" i="41" s="1"/>
  <c r="Z18" i="41" s="1"/>
  <c r="R18" i="27"/>
  <c r="Y17" i="41" s="1"/>
  <c r="Z17" i="41" s="1"/>
  <c r="R17" i="27"/>
  <c r="Y16" i="41" s="1"/>
  <c r="Z16" i="41" s="1"/>
  <c r="R16" i="27"/>
  <c r="Y15" i="41" s="1"/>
  <c r="Z15" i="41" s="1"/>
  <c r="R15" i="27"/>
  <c r="Y14" i="41" s="1"/>
  <c r="Z14" i="41" s="1"/>
  <c r="R14" i="27"/>
  <c r="Y11" i="41" s="1"/>
  <c r="Z11" i="41" s="1"/>
  <c r="R12" i="27"/>
  <c r="Y9" i="41" s="1"/>
  <c r="Z9" i="41" s="1"/>
  <c r="R13" i="27"/>
  <c r="Y10" i="41" s="1"/>
  <c r="Z10" i="41" s="1"/>
  <c r="R11" i="27"/>
  <c r="Y8" i="41" s="1"/>
  <c r="Z8" i="41" s="1"/>
  <c r="R9" i="27"/>
  <c r="Y6" i="41" s="1"/>
  <c r="Z6" i="41" s="1"/>
  <c r="R8" i="27"/>
  <c r="R10" i="27"/>
  <c r="Y7" i="41" s="1"/>
  <c r="Z7" i="41" s="1"/>
  <c r="C36" i="22"/>
  <c r="E36" i="22" s="1"/>
  <c r="G36" i="22" s="1"/>
  <c r="G38" i="22" s="1"/>
  <c r="G39" i="22" s="1"/>
  <c r="BJ35" i="27"/>
  <c r="FU38" i="41" s="1"/>
  <c r="FV38" i="41" s="1"/>
  <c r="BJ37" i="27"/>
  <c r="FU42" i="41" s="1"/>
  <c r="FV42" i="41" s="1"/>
  <c r="BJ34" i="27"/>
  <c r="FU37" i="41" s="1"/>
  <c r="FV37" i="41" s="1"/>
  <c r="BJ32" i="27"/>
  <c r="FU35" i="41" s="1"/>
  <c r="FV35" i="41" s="1"/>
  <c r="BJ30" i="27"/>
  <c r="FU33" i="41" s="1"/>
  <c r="FV33" i="41" s="1"/>
  <c r="BJ31" i="27"/>
  <c r="FU34" i="41" s="1"/>
  <c r="FV34" i="41" s="1"/>
  <c r="BJ29" i="27"/>
  <c r="FU32" i="41" s="1"/>
  <c r="FV32" i="41" s="1"/>
  <c r="BJ28" i="27"/>
  <c r="FU29" i="41" s="1"/>
  <c r="FV29" i="41" s="1"/>
  <c r="BJ27" i="27"/>
  <c r="FU28" i="41" s="1"/>
  <c r="FV28" i="41" s="1"/>
  <c r="BJ25" i="27"/>
  <c r="FU26" i="41" s="1"/>
  <c r="FV26" i="41" s="1"/>
  <c r="BJ26" i="27"/>
  <c r="FU27" i="41" s="1"/>
  <c r="FV27" i="41" s="1"/>
  <c r="BJ24" i="27"/>
  <c r="FU25" i="41" s="1"/>
  <c r="FV25" i="41" s="1"/>
  <c r="BJ23" i="27"/>
  <c r="FU24" i="41" s="1"/>
  <c r="FV24" i="41" s="1"/>
  <c r="BJ22" i="27"/>
  <c r="FU23" i="41" s="1"/>
  <c r="FV23" i="41" s="1"/>
  <c r="BJ21" i="27"/>
  <c r="FU20" i="41" s="1"/>
  <c r="FV20" i="41" s="1"/>
  <c r="BJ20" i="27"/>
  <c r="FU19" i="41" s="1"/>
  <c r="FV19" i="41" s="1"/>
  <c r="BJ18" i="27"/>
  <c r="FU17" i="41" s="1"/>
  <c r="FV17" i="41" s="1"/>
  <c r="BJ19" i="27"/>
  <c r="FU18" i="41" s="1"/>
  <c r="FV18" i="41" s="1"/>
  <c r="BJ17" i="27"/>
  <c r="FU16" i="41" s="1"/>
  <c r="FV16" i="41" s="1"/>
  <c r="BJ16" i="27"/>
  <c r="FU15" i="41" s="1"/>
  <c r="FV15" i="41" s="1"/>
  <c r="BJ15" i="27"/>
  <c r="FU14" i="41" s="1"/>
  <c r="FV14" i="41" s="1"/>
  <c r="BJ14" i="27"/>
  <c r="FU11" i="41" s="1"/>
  <c r="FV11" i="41" s="1"/>
  <c r="BJ13" i="27"/>
  <c r="FU10" i="41" s="1"/>
  <c r="FV10" i="41" s="1"/>
  <c r="BJ11" i="27"/>
  <c r="FU8" i="41" s="1"/>
  <c r="FV8" i="41" s="1"/>
  <c r="BJ12" i="27"/>
  <c r="FU9" i="41" s="1"/>
  <c r="FV9" i="41" s="1"/>
  <c r="BJ10" i="27"/>
  <c r="FU7" i="41" s="1"/>
  <c r="FV7" i="41" s="1"/>
  <c r="BJ9" i="27"/>
  <c r="FU6" i="41" s="1"/>
  <c r="FV6" i="41" s="1"/>
  <c r="BJ8" i="27"/>
  <c r="C36" i="46"/>
  <c r="E36" i="46" s="1"/>
  <c r="G36" i="46" s="1"/>
  <c r="G38" i="46" s="1"/>
  <c r="G39" i="46" s="1"/>
  <c r="AB34" i="27"/>
  <c r="BQ37" i="41" s="1"/>
  <c r="BR37" i="41" s="1"/>
  <c r="AB37" i="27"/>
  <c r="BQ42" i="41" s="1"/>
  <c r="BR42" i="41" s="1"/>
  <c r="AB33" i="27"/>
  <c r="BQ36" i="41" s="1"/>
  <c r="BR36" i="41" s="1"/>
  <c r="AB32" i="27"/>
  <c r="BQ35" i="41" s="1"/>
  <c r="BR35" i="41" s="1"/>
  <c r="AB31" i="27"/>
  <c r="BQ34" i="41" s="1"/>
  <c r="BR34" i="41" s="1"/>
  <c r="AB30" i="27"/>
  <c r="BQ33" i="41" s="1"/>
  <c r="BR33" i="41" s="1"/>
  <c r="AB29" i="27"/>
  <c r="BQ32" i="41" s="1"/>
  <c r="BR32" i="41" s="1"/>
  <c r="AB28" i="27"/>
  <c r="BQ29" i="41" s="1"/>
  <c r="BR29" i="41" s="1"/>
  <c r="AB27" i="27"/>
  <c r="BQ28" i="41" s="1"/>
  <c r="BR28" i="41" s="1"/>
  <c r="AB26" i="27"/>
  <c r="BQ27" i="41" s="1"/>
  <c r="BR27" i="41" s="1"/>
  <c r="AB25" i="27"/>
  <c r="BQ26" i="41" s="1"/>
  <c r="BR26" i="41" s="1"/>
  <c r="AB24" i="27"/>
  <c r="BQ25" i="41" s="1"/>
  <c r="BR25" i="41" s="1"/>
  <c r="AB23" i="27"/>
  <c r="BQ24" i="41" s="1"/>
  <c r="BR24" i="41" s="1"/>
  <c r="AB22" i="27"/>
  <c r="BQ23" i="41" s="1"/>
  <c r="BR23" i="41" s="1"/>
  <c r="AB20" i="27"/>
  <c r="BQ19" i="41" s="1"/>
  <c r="BR19" i="41" s="1"/>
  <c r="AB21" i="27"/>
  <c r="BQ20" i="41" s="1"/>
  <c r="BR20" i="41" s="1"/>
  <c r="AB19" i="27"/>
  <c r="BQ18" i="41" s="1"/>
  <c r="BR18" i="41" s="1"/>
  <c r="AB18" i="27"/>
  <c r="BQ17" i="41" s="1"/>
  <c r="BR17" i="41" s="1"/>
  <c r="AB17" i="27"/>
  <c r="BQ16" i="41" s="1"/>
  <c r="BR16" i="41" s="1"/>
  <c r="AB15" i="27"/>
  <c r="BQ14" i="41" s="1"/>
  <c r="BR14" i="41" s="1"/>
  <c r="AB16" i="27"/>
  <c r="BQ15" i="41" s="1"/>
  <c r="BR15" i="41" s="1"/>
  <c r="AB14" i="27"/>
  <c r="BQ11" i="41" s="1"/>
  <c r="BR11" i="41" s="1"/>
  <c r="AB13" i="27"/>
  <c r="BQ10" i="41" s="1"/>
  <c r="BR10" i="41" s="1"/>
  <c r="AB12" i="27"/>
  <c r="BQ9" i="41" s="1"/>
  <c r="BR9" i="41" s="1"/>
  <c r="AB11" i="27"/>
  <c r="BQ8" i="41" s="1"/>
  <c r="BR8" i="41" s="1"/>
  <c r="AB10" i="27"/>
  <c r="BQ7" i="41" s="1"/>
  <c r="BR7" i="41" s="1"/>
  <c r="AB9" i="27"/>
  <c r="BQ6" i="41" s="1"/>
  <c r="BR6" i="41" s="1"/>
  <c r="AB8" i="27"/>
  <c r="BQ5" i="41" s="1"/>
  <c r="BR5" i="41" s="1"/>
  <c r="C36" i="78"/>
  <c r="E36" i="78" s="1"/>
  <c r="G36" i="78" s="1"/>
  <c r="G38" i="78" s="1"/>
  <c r="G39" i="78" s="1"/>
  <c r="AI35" i="27"/>
  <c r="CO38" i="41" s="1"/>
  <c r="AI37" i="27"/>
  <c r="CO42" i="41" s="1"/>
  <c r="AI33" i="27"/>
  <c r="CO36" i="41" s="1"/>
  <c r="AI32" i="27"/>
  <c r="CO35" i="41" s="1"/>
  <c r="AI31" i="27"/>
  <c r="CO34" i="41" s="1"/>
  <c r="AI30" i="27"/>
  <c r="CO33" i="41" s="1"/>
  <c r="AI29" i="27"/>
  <c r="CO32" i="41" s="1"/>
  <c r="AI28" i="27"/>
  <c r="CO29" i="41" s="1"/>
  <c r="AI27" i="27"/>
  <c r="CO28" i="41" s="1"/>
  <c r="AI24" i="27"/>
  <c r="CO25" i="41" s="1"/>
  <c r="AI25" i="27"/>
  <c r="CO26" i="41" s="1"/>
  <c r="AI26" i="27"/>
  <c r="CO27" i="41" s="1"/>
  <c r="AI23" i="27"/>
  <c r="CO24" i="41" s="1"/>
  <c r="AI22" i="27"/>
  <c r="CO23" i="41" s="1"/>
  <c r="AI21" i="27"/>
  <c r="CO20" i="41" s="1"/>
  <c r="AI19" i="27"/>
  <c r="CO18" i="41" s="1"/>
  <c r="AI20" i="27"/>
  <c r="CO19" i="41" s="1"/>
  <c r="AI18" i="27"/>
  <c r="CO17" i="41" s="1"/>
  <c r="AI17" i="27"/>
  <c r="CO16" i="41" s="1"/>
  <c r="AI15" i="27"/>
  <c r="CO14" i="41" s="1"/>
  <c r="AI16" i="27"/>
  <c r="AI14" i="27"/>
  <c r="CO11" i="41" s="1"/>
  <c r="AI13" i="27"/>
  <c r="CO10" i="41" s="1"/>
  <c r="AI12" i="27"/>
  <c r="CO9" i="41" s="1"/>
  <c r="AI11" i="27"/>
  <c r="CO8" i="41" s="1"/>
  <c r="AI10" i="27"/>
  <c r="CO7" i="41" s="1"/>
  <c r="AI9" i="27"/>
  <c r="CO6" i="41" s="1"/>
  <c r="AI8" i="27"/>
  <c r="C36" i="80"/>
  <c r="G36" i="80" s="1"/>
  <c r="G39" i="80" s="1"/>
  <c r="G40" i="80" s="1"/>
  <c r="C36" i="44"/>
  <c r="E36" i="44" s="1"/>
  <c r="G36" i="44" s="1"/>
  <c r="C37" i="53"/>
  <c r="E37" i="53" s="1"/>
  <c r="G37" i="53" s="1"/>
  <c r="C36" i="8"/>
  <c r="G36" i="8" s="1"/>
  <c r="BR37" i="27"/>
  <c r="GW42" i="41" s="1"/>
  <c r="GX42" i="41" s="1"/>
  <c r="BR32" i="27"/>
  <c r="GW35" i="41" s="1"/>
  <c r="GX35" i="41" s="1"/>
  <c r="BR31" i="27"/>
  <c r="GW34" i="41" s="1"/>
  <c r="GX34" i="41" s="1"/>
  <c r="BR30" i="27"/>
  <c r="GW33" i="41" s="1"/>
  <c r="GX33" i="41" s="1"/>
  <c r="BR29" i="27"/>
  <c r="GW32" i="41" s="1"/>
  <c r="GX32" i="41" s="1"/>
  <c r="BR28" i="27"/>
  <c r="GW29" i="41" s="1"/>
  <c r="GX29" i="41" s="1"/>
  <c r="BR27" i="27"/>
  <c r="GW28" i="41" s="1"/>
  <c r="GX28" i="41" s="1"/>
  <c r="BR26" i="27"/>
  <c r="GW27" i="41" s="1"/>
  <c r="GX27" i="41" s="1"/>
  <c r="BR25" i="27"/>
  <c r="GW26" i="41" s="1"/>
  <c r="GX26" i="41" s="1"/>
  <c r="BR23" i="27"/>
  <c r="GW24" i="41" s="1"/>
  <c r="GX24" i="41" s="1"/>
  <c r="BR24" i="27"/>
  <c r="GW25" i="41" s="1"/>
  <c r="GX25" i="41" s="1"/>
  <c r="BR22" i="27"/>
  <c r="GW23" i="41" s="1"/>
  <c r="GX23" i="41" s="1"/>
  <c r="BR20" i="27"/>
  <c r="GW19" i="41" s="1"/>
  <c r="GX19" i="41" s="1"/>
  <c r="BR21" i="27"/>
  <c r="GW20" i="41" s="1"/>
  <c r="GX20" i="41" s="1"/>
  <c r="BR19" i="27"/>
  <c r="GW18" i="41" s="1"/>
  <c r="GX18" i="41" s="1"/>
  <c r="BR18" i="27"/>
  <c r="GW17" i="41" s="1"/>
  <c r="GX17" i="41" s="1"/>
  <c r="BR16" i="27"/>
  <c r="GW15" i="41" s="1"/>
  <c r="GX15" i="41" s="1"/>
  <c r="BR17" i="27"/>
  <c r="GW16" i="41" s="1"/>
  <c r="GX16" i="41" s="1"/>
  <c r="BR15" i="27"/>
  <c r="GW14" i="41" s="1"/>
  <c r="GX14" i="41" s="1"/>
  <c r="BR13" i="27"/>
  <c r="GW10" i="41" s="1"/>
  <c r="GX10" i="41" s="1"/>
  <c r="BR14" i="27"/>
  <c r="GW11" i="41" s="1"/>
  <c r="GX11" i="41" s="1"/>
  <c r="BR12" i="27"/>
  <c r="GW9" i="41" s="1"/>
  <c r="GX9" i="41" s="1"/>
  <c r="BR11" i="27"/>
  <c r="GW8" i="41" s="1"/>
  <c r="GX8" i="41" s="1"/>
  <c r="BR9" i="27"/>
  <c r="GW6" i="41" s="1"/>
  <c r="GX6" i="41" s="1"/>
  <c r="BR8" i="27"/>
  <c r="BR10" i="27"/>
  <c r="GW7" i="41" s="1"/>
  <c r="GX7" i="41" s="1"/>
  <c r="C36" i="66"/>
  <c r="E36" i="66" s="1"/>
  <c r="G36" i="66" s="1"/>
  <c r="G38" i="66" s="1"/>
  <c r="G39" i="66" s="1"/>
  <c r="C36" i="67"/>
  <c r="E36" i="67" s="1"/>
  <c r="G36" i="67" s="1"/>
  <c r="G38" i="67" s="1"/>
  <c r="G39" i="67" s="1"/>
  <c r="GQ41" i="41"/>
  <c r="GQ43" i="41" s="1"/>
  <c r="BO32" i="27"/>
  <c r="GO35" i="41" s="1"/>
  <c r="GP35" i="41" s="1"/>
  <c r="BO37" i="27"/>
  <c r="GO42" i="41" s="1"/>
  <c r="BO33" i="27"/>
  <c r="GO36" i="41" s="1"/>
  <c r="GP36" i="41" s="1"/>
  <c r="BO31" i="27"/>
  <c r="GO34" i="41" s="1"/>
  <c r="GP34" i="41" s="1"/>
  <c r="BO29" i="27"/>
  <c r="GO32" i="41" s="1"/>
  <c r="GP32" i="41" s="1"/>
  <c r="BO30" i="27"/>
  <c r="GO33" i="41" s="1"/>
  <c r="GP33" i="41" s="1"/>
  <c r="BO28" i="27"/>
  <c r="GO29" i="41" s="1"/>
  <c r="GP29" i="41" s="1"/>
  <c r="BO27" i="27"/>
  <c r="GO28" i="41" s="1"/>
  <c r="GP28" i="41" s="1"/>
  <c r="BO25" i="27"/>
  <c r="GO26" i="41" s="1"/>
  <c r="GP26" i="41" s="1"/>
  <c r="BO26" i="27"/>
  <c r="GO27" i="41" s="1"/>
  <c r="GP27" i="41" s="1"/>
  <c r="BO24" i="27"/>
  <c r="GO25" i="41" s="1"/>
  <c r="GP25" i="41" s="1"/>
  <c r="BO22" i="27"/>
  <c r="GO23" i="41" s="1"/>
  <c r="GP23" i="41" s="1"/>
  <c r="BO23" i="27"/>
  <c r="GO24" i="41" s="1"/>
  <c r="GP24" i="41" s="1"/>
  <c r="BO21" i="27"/>
  <c r="GO20" i="41" s="1"/>
  <c r="GP20" i="41" s="1"/>
  <c r="BO19" i="27"/>
  <c r="GO18" i="41" s="1"/>
  <c r="GP18" i="41" s="1"/>
  <c r="BO20" i="27"/>
  <c r="GO19" i="41" s="1"/>
  <c r="GP19" i="41" s="1"/>
  <c r="BO18" i="27"/>
  <c r="GO17" i="41" s="1"/>
  <c r="GP17" i="41" s="1"/>
  <c r="BO16" i="27"/>
  <c r="GO15" i="41" s="1"/>
  <c r="GP15" i="41" s="1"/>
  <c r="BO17" i="27"/>
  <c r="GO16" i="41" s="1"/>
  <c r="GP16" i="41" s="1"/>
  <c r="BO15" i="27"/>
  <c r="GO14" i="41" s="1"/>
  <c r="GP14" i="41" s="1"/>
  <c r="BO14" i="27"/>
  <c r="GO11" i="41" s="1"/>
  <c r="GP11" i="41" s="1"/>
  <c r="BO13" i="27"/>
  <c r="GO10" i="41" s="1"/>
  <c r="GP10" i="41" s="1"/>
  <c r="BO12" i="27"/>
  <c r="GO9" i="41" s="1"/>
  <c r="GP9" i="41" s="1"/>
  <c r="BO11" i="27"/>
  <c r="GO8" i="41" s="1"/>
  <c r="GP8" i="41" s="1"/>
  <c r="BO8" i="27"/>
  <c r="BO10" i="27"/>
  <c r="GO7" i="41" s="1"/>
  <c r="GP7" i="41" s="1"/>
  <c r="BO9" i="27"/>
  <c r="GO6" i="41" s="1"/>
  <c r="GP6" i="41" s="1"/>
  <c r="C37" i="49"/>
  <c r="E37" i="49" s="1"/>
  <c r="G37" i="49" s="1"/>
  <c r="G39" i="49" s="1"/>
  <c r="G40" i="49" s="1"/>
  <c r="BK32" i="27"/>
  <c r="FY35" i="41" s="1"/>
  <c r="FZ35" i="41" s="1"/>
  <c r="BK33" i="27"/>
  <c r="FY36" i="41" s="1"/>
  <c r="FZ36" i="41" s="1"/>
  <c r="BK37" i="27"/>
  <c r="FY42" i="41" s="1"/>
  <c r="FZ42" i="41" s="1"/>
  <c r="BK31" i="27"/>
  <c r="FY34" i="41" s="1"/>
  <c r="FZ34" i="41" s="1"/>
  <c r="BK30" i="27"/>
  <c r="FY33" i="41" s="1"/>
  <c r="FZ33" i="41" s="1"/>
  <c r="BK29" i="27"/>
  <c r="FY32" i="41" s="1"/>
  <c r="FZ32" i="41" s="1"/>
  <c r="BK28" i="27"/>
  <c r="FY29" i="41" s="1"/>
  <c r="FZ29" i="41" s="1"/>
  <c r="BK26" i="27"/>
  <c r="FY27" i="41" s="1"/>
  <c r="FZ27" i="41" s="1"/>
  <c r="BK27" i="27"/>
  <c r="FY28" i="41" s="1"/>
  <c r="FZ28" i="41" s="1"/>
  <c r="BK25" i="27"/>
  <c r="FY26" i="41" s="1"/>
  <c r="FZ26" i="41" s="1"/>
  <c r="BK24" i="27"/>
  <c r="FY25" i="41" s="1"/>
  <c r="FZ25" i="41" s="1"/>
  <c r="BK22" i="27"/>
  <c r="FY23" i="41" s="1"/>
  <c r="FZ23" i="41" s="1"/>
  <c r="BK23" i="27"/>
  <c r="FY24" i="41" s="1"/>
  <c r="FZ24" i="41" s="1"/>
  <c r="BK21" i="27"/>
  <c r="FY20" i="41" s="1"/>
  <c r="FZ20" i="41" s="1"/>
  <c r="BK20" i="27"/>
  <c r="FY19" i="41" s="1"/>
  <c r="FZ19" i="41" s="1"/>
  <c r="BK19" i="27"/>
  <c r="FY18" i="41" s="1"/>
  <c r="FZ18" i="41" s="1"/>
  <c r="BK18" i="27"/>
  <c r="FY17" i="41" s="1"/>
  <c r="FZ17" i="41" s="1"/>
  <c r="BK16" i="27"/>
  <c r="FY15" i="41" s="1"/>
  <c r="FZ15" i="41" s="1"/>
  <c r="BK17" i="27"/>
  <c r="FY16" i="41" s="1"/>
  <c r="FZ16" i="41" s="1"/>
  <c r="BK15" i="27"/>
  <c r="FY14" i="41" s="1"/>
  <c r="FZ14" i="41" s="1"/>
  <c r="BK14" i="27"/>
  <c r="FY11" i="41" s="1"/>
  <c r="FZ11" i="41" s="1"/>
  <c r="BK12" i="27"/>
  <c r="FY9" i="41" s="1"/>
  <c r="FZ9" i="41" s="1"/>
  <c r="BK13" i="27"/>
  <c r="FY10" i="41" s="1"/>
  <c r="FZ10" i="41" s="1"/>
  <c r="BK11" i="27"/>
  <c r="FY8" i="41" s="1"/>
  <c r="FZ8" i="41" s="1"/>
  <c r="BK8" i="27"/>
  <c r="BK10" i="27"/>
  <c r="FY7" i="41" s="1"/>
  <c r="FZ7" i="41" s="1"/>
  <c r="BK9" i="27"/>
  <c r="FY6" i="41" s="1"/>
  <c r="FZ6" i="41" s="1"/>
  <c r="C36" i="21"/>
  <c r="E36" i="21" s="1"/>
  <c r="G36" i="21" s="1"/>
  <c r="G38" i="21" s="1"/>
  <c r="G39" i="21" s="1"/>
  <c r="C35" i="91"/>
  <c r="E35" i="91" s="1"/>
  <c r="G35" i="91" s="1"/>
  <c r="B36" i="91"/>
  <c r="E21" i="92"/>
  <c r="B21" i="92"/>
  <c r="EY41" i="41"/>
  <c r="G38" i="23"/>
  <c r="G39" i="23" s="1"/>
  <c r="G38" i="11"/>
  <c r="G39" i="11" s="1"/>
  <c r="BE36" i="27"/>
  <c r="FI41" i="41" s="1"/>
  <c r="FJ41" i="41" s="1"/>
  <c r="BE32" i="27"/>
  <c r="FI35" i="41" s="1"/>
  <c r="FJ35" i="41" s="1"/>
  <c r="BG35" i="27"/>
  <c r="BE38" i="41" s="1"/>
  <c r="BF38" i="41" s="1"/>
  <c r="BG33" i="27"/>
  <c r="BE36" i="41" s="1"/>
  <c r="BF36" i="41" s="1"/>
  <c r="BG36" i="27"/>
  <c r="BE41" i="41" s="1"/>
  <c r="BF41" i="41" s="1"/>
  <c r="W34" i="27"/>
  <c r="AS37" i="41" s="1"/>
  <c r="AT37" i="41" s="1"/>
  <c r="W36" i="27"/>
  <c r="AS41" i="41" s="1"/>
  <c r="AT41" i="41" s="1"/>
  <c r="AG34" i="27"/>
  <c r="CK37" i="41" s="1"/>
  <c r="CL37" i="41" s="1"/>
  <c r="AG36" i="27"/>
  <c r="CK41" i="41" s="1"/>
  <c r="CL41" i="41" s="1"/>
  <c r="AF34" i="27"/>
  <c r="CG37" i="41" s="1"/>
  <c r="CH37" i="41" s="1"/>
  <c r="AF36" i="27"/>
  <c r="CG41" i="41" s="1"/>
  <c r="CH41" i="41" s="1"/>
  <c r="BC34" i="27"/>
  <c r="FA37" i="41" s="1"/>
  <c r="FB37" i="41" s="1"/>
  <c r="BC36" i="27"/>
  <c r="FA41" i="41" s="1"/>
  <c r="FB41" i="41" s="1"/>
  <c r="S36" i="27"/>
  <c r="AC41" i="41" s="1"/>
  <c r="S34" i="27"/>
  <c r="AC37" i="41" s="1"/>
  <c r="T36" i="27"/>
  <c r="AG41" i="41" s="1"/>
  <c r="AH41" i="41" s="1"/>
  <c r="T34" i="27"/>
  <c r="AG37" i="41" s="1"/>
  <c r="AH37" i="41" s="1"/>
  <c r="P34" i="27"/>
  <c r="Q37" i="41" s="1"/>
  <c r="R37" i="41" s="1"/>
  <c r="P36" i="27"/>
  <c r="BH33" i="27"/>
  <c r="FQ36" i="41" s="1"/>
  <c r="FR36" i="41" s="1"/>
  <c r="BH36" i="27"/>
  <c r="FQ41" i="41" s="1"/>
  <c r="FR41" i="41" s="1"/>
  <c r="U34" i="27"/>
  <c r="AK37" i="41" s="1"/>
  <c r="AL37" i="41" s="1"/>
  <c r="U36" i="27"/>
  <c r="AK41" i="41" s="1"/>
  <c r="AL41" i="41" s="1"/>
  <c r="R36" i="27"/>
  <c r="Y41" i="41" s="1"/>
  <c r="Z41" i="41" s="1"/>
  <c r="R34" i="27"/>
  <c r="Y37" i="41" s="1"/>
  <c r="Z37" i="41" s="1"/>
  <c r="BJ33" i="27"/>
  <c r="FU36" i="41" s="1"/>
  <c r="FV36" i="41" s="1"/>
  <c r="BJ36" i="27"/>
  <c r="FU41" i="41" s="1"/>
  <c r="FV41" i="41" s="1"/>
  <c r="AI34" i="27"/>
  <c r="CO37" i="41" s="1"/>
  <c r="AI36" i="27"/>
  <c r="CO41" i="41" s="1"/>
  <c r="DK43" i="41" l="1"/>
  <c r="CQ20" i="41"/>
  <c r="CP20" i="41"/>
  <c r="AE23" i="41"/>
  <c r="AD23" i="41"/>
  <c r="AY42" i="41"/>
  <c r="AX42" i="41"/>
  <c r="CE34" i="41"/>
  <c r="CD34" i="41"/>
  <c r="CQ23" i="41"/>
  <c r="CP23" i="41"/>
  <c r="AE24" i="41"/>
  <c r="AD24" i="41"/>
  <c r="AY6" i="41"/>
  <c r="AX6" i="41"/>
  <c r="CQ24" i="41"/>
  <c r="CP24" i="41"/>
  <c r="AE25" i="41"/>
  <c r="AD25" i="41"/>
  <c r="CE25" i="41"/>
  <c r="CD25" i="41"/>
  <c r="CQ37" i="41"/>
  <c r="CP37" i="41"/>
  <c r="CQ27" i="41"/>
  <c r="CP27" i="41"/>
  <c r="AE26" i="41"/>
  <c r="AD26" i="41"/>
  <c r="CE19" i="41"/>
  <c r="CD19" i="41"/>
  <c r="EW21" i="41"/>
  <c r="EX21" i="41" s="1"/>
  <c r="EX15" i="41"/>
  <c r="CQ26" i="41"/>
  <c r="CP26" i="41"/>
  <c r="AE27" i="41"/>
  <c r="AD27" i="41"/>
  <c r="I43" i="41"/>
  <c r="J43" i="41" s="1"/>
  <c r="J41" i="41"/>
  <c r="AY38" i="41"/>
  <c r="AX38" i="41"/>
  <c r="CQ25" i="41"/>
  <c r="CP25" i="41"/>
  <c r="AE28" i="41"/>
  <c r="AD28" i="41"/>
  <c r="CQ41" i="41"/>
  <c r="CP41" i="41"/>
  <c r="CQ28" i="41"/>
  <c r="CP28" i="41"/>
  <c r="AE6" i="41"/>
  <c r="AD6" i="41"/>
  <c r="AE32" i="41"/>
  <c r="AD32" i="41"/>
  <c r="CQ29" i="41"/>
  <c r="CP29" i="41"/>
  <c r="AE29" i="41"/>
  <c r="AD29" i="41"/>
  <c r="AE38" i="41"/>
  <c r="AD38" i="41"/>
  <c r="CQ6" i="41"/>
  <c r="CP6" i="41"/>
  <c r="CQ32" i="41"/>
  <c r="CP32" i="41"/>
  <c r="AE7" i="41"/>
  <c r="AD7" i="41"/>
  <c r="AE33" i="41"/>
  <c r="AD33" i="41"/>
  <c r="AE42" i="41"/>
  <c r="AD42" i="41"/>
  <c r="AY19" i="41"/>
  <c r="AX19" i="41"/>
  <c r="AY7" i="41"/>
  <c r="AX7" i="41"/>
  <c r="CQ7" i="41"/>
  <c r="CP7" i="41"/>
  <c r="CQ33" i="41"/>
  <c r="CP33" i="41"/>
  <c r="AE8" i="41"/>
  <c r="AD8" i="41"/>
  <c r="AE34" i="41"/>
  <c r="AD34" i="41"/>
  <c r="CE7" i="41"/>
  <c r="CD7" i="41"/>
  <c r="CQ8" i="41"/>
  <c r="CP8" i="41"/>
  <c r="CQ34" i="41"/>
  <c r="CP34" i="41"/>
  <c r="AE10" i="41"/>
  <c r="AD10" i="41"/>
  <c r="AE35" i="41"/>
  <c r="AD35" i="41"/>
  <c r="AY10" i="41"/>
  <c r="AX10" i="41"/>
  <c r="CQ9" i="41"/>
  <c r="CP9" i="41"/>
  <c r="CQ35" i="41"/>
  <c r="CP35" i="41"/>
  <c r="AE9" i="41"/>
  <c r="AD9" i="41"/>
  <c r="AE36" i="41"/>
  <c r="AD36" i="41"/>
  <c r="CE16" i="41"/>
  <c r="CD16" i="41"/>
  <c r="GO43" i="41"/>
  <c r="GP43" i="41" s="1"/>
  <c r="GP42" i="41"/>
  <c r="CQ10" i="41"/>
  <c r="CP10" i="41"/>
  <c r="CQ36" i="41"/>
  <c r="CP36" i="41"/>
  <c r="AE11" i="41"/>
  <c r="AD11" i="41"/>
  <c r="CE29" i="41"/>
  <c r="CD29" i="41"/>
  <c r="CQ11" i="41"/>
  <c r="CP11" i="41"/>
  <c r="CQ42" i="41"/>
  <c r="CQ43" i="41" s="1"/>
  <c r="CP42" i="41"/>
  <c r="AE14" i="41"/>
  <c r="AD14" i="41"/>
  <c r="CE6" i="41"/>
  <c r="CD6" i="41"/>
  <c r="AY18" i="41"/>
  <c r="AX18" i="41"/>
  <c r="CQ38" i="41"/>
  <c r="CP38" i="41"/>
  <c r="AE15" i="41"/>
  <c r="AD15" i="41"/>
  <c r="AY26" i="41"/>
  <c r="AX26" i="41"/>
  <c r="AY11" i="41"/>
  <c r="AX11" i="41"/>
  <c r="CQ14" i="41"/>
  <c r="CP14" i="41"/>
  <c r="AE16" i="41"/>
  <c r="AD16" i="41"/>
  <c r="CE36" i="41"/>
  <c r="CD36" i="41"/>
  <c r="CQ16" i="41"/>
  <c r="CP16" i="41"/>
  <c r="AE17" i="41"/>
  <c r="AD17" i="41"/>
  <c r="AY25" i="41"/>
  <c r="AX25" i="41"/>
  <c r="CE9" i="41"/>
  <c r="CD9" i="41"/>
  <c r="AE41" i="41"/>
  <c r="AD41" i="41"/>
  <c r="CQ17" i="41"/>
  <c r="CP17" i="41"/>
  <c r="AE18" i="41"/>
  <c r="AD18" i="41"/>
  <c r="AY28" i="41"/>
  <c r="AX28" i="41"/>
  <c r="HE45" i="41"/>
  <c r="HF43" i="41"/>
  <c r="AE37" i="41"/>
  <c r="AD37" i="41"/>
  <c r="CQ19" i="41"/>
  <c r="CP19" i="41"/>
  <c r="AE19" i="41"/>
  <c r="AD19" i="41"/>
  <c r="CQ18" i="41"/>
  <c r="CP18" i="41"/>
  <c r="AE20" i="41"/>
  <c r="AD20" i="41"/>
  <c r="CE10" i="41"/>
  <c r="CD10" i="41"/>
  <c r="DA43" i="41"/>
  <c r="DB43" i="41" s="1"/>
  <c r="EY15" i="41"/>
  <c r="EY21" i="41" s="1"/>
  <c r="FI43" i="41"/>
  <c r="FJ43" i="41" s="1"/>
  <c r="CO15" i="41"/>
  <c r="CP15" i="41" s="1"/>
  <c r="AG43" i="41"/>
  <c r="AH43" i="41" s="1"/>
  <c r="AC43" i="41"/>
  <c r="DW43" i="41"/>
  <c r="W43" i="41"/>
  <c r="BE43" i="41"/>
  <c r="BF43" i="41" s="1"/>
  <c r="Y43" i="41"/>
  <c r="Z43" i="41" s="1"/>
  <c r="AQ43" i="41"/>
  <c r="HA43" i="41"/>
  <c r="HB43" i="41" s="1"/>
  <c r="AS43" i="41"/>
  <c r="AT43" i="41" s="1"/>
  <c r="FA43" i="41"/>
  <c r="FB43" i="41" s="1"/>
  <c r="FQ43" i="41"/>
  <c r="FR43" i="41" s="1"/>
  <c r="AK43" i="41"/>
  <c r="AL43" i="41" s="1"/>
  <c r="O43" i="41"/>
  <c r="EO43" i="41"/>
  <c r="EP43" i="41" s="1"/>
  <c r="EY43" i="41"/>
  <c r="EG43" i="41"/>
  <c r="EH43" i="41" s="1"/>
  <c r="DE43" i="41"/>
  <c r="DF43" i="41" s="1"/>
  <c r="DM43" i="41"/>
  <c r="DN43" i="41" s="1"/>
  <c r="CO43" i="41"/>
  <c r="CP43" i="41" s="1"/>
  <c r="ES43" i="41"/>
  <c r="ET43" i="41" s="1"/>
  <c r="FU43" i="41"/>
  <c r="FV43" i="41" s="1"/>
  <c r="EC43" i="41"/>
  <c r="ED43" i="41" s="1"/>
  <c r="GW43" i="41"/>
  <c r="GX43" i="41" s="1"/>
  <c r="AW43" i="41"/>
  <c r="AX43" i="41" s="1"/>
  <c r="BC41" i="41"/>
  <c r="BA43" i="41"/>
  <c r="BB43" i="41" s="1"/>
  <c r="GA41" i="41"/>
  <c r="FY43" i="41"/>
  <c r="FZ43" i="41" s="1"/>
  <c r="CG43" i="41"/>
  <c r="CH43" i="41" s="1"/>
  <c r="BQ43" i="41"/>
  <c r="BR43" i="41" s="1"/>
  <c r="EK43" i="41"/>
  <c r="EL43" i="41" s="1"/>
  <c r="CC43" i="41"/>
  <c r="CD43" i="41" s="1"/>
  <c r="CK43" i="41"/>
  <c r="CL43" i="41" s="1"/>
  <c r="FE43" i="41"/>
  <c r="FF43" i="41" s="1"/>
  <c r="BI43" i="41"/>
  <c r="BJ43" i="41" s="1"/>
  <c r="F51" i="86"/>
  <c r="AQ40" i="27"/>
  <c r="CW20" i="41"/>
  <c r="CX20" i="41" s="1"/>
  <c r="CW23" i="41"/>
  <c r="CX23" i="41" s="1"/>
  <c r="CW24" i="41"/>
  <c r="CX24" i="41" s="1"/>
  <c r="CW25" i="41"/>
  <c r="CX25" i="41" s="1"/>
  <c r="CW17" i="41"/>
  <c r="CX17" i="41" s="1"/>
  <c r="CW18" i="41"/>
  <c r="CX18" i="41" s="1"/>
  <c r="CW26" i="41"/>
  <c r="CX26" i="41" s="1"/>
  <c r="CW28" i="41"/>
  <c r="CX28" i="41" s="1"/>
  <c r="CW27" i="41"/>
  <c r="CX27" i="41" s="1"/>
  <c r="CW6" i="41"/>
  <c r="CX6" i="41" s="1"/>
  <c r="CW29" i="41"/>
  <c r="CX29" i="41" s="1"/>
  <c r="CW7" i="41"/>
  <c r="CX7" i="41" s="1"/>
  <c r="CW32" i="41"/>
  <c r="CX32" i="41" s="1"/>
  <c r="CW34" i="41"/>
  <c r="CX34" i="41" s="1"/>
  <c r="CW10" i="41"/>
  <c r="CX10" i="41" s="1"/>
  <c r="CW33" i="41"/>
  <c r="CX33" i="41" s="1"/>
  <c r="CW36" i="41"/>
  <c r="CX36" i="41" s="1"/>
  <c r="CW41" i="41"/>
  <c r="CW16" i="41"/>
  <c r="CX16" i="41" s="1"/>
  <c r="CW35" i="41"/>
  <c r="CX35" i="41" s="1"/>
  <c r="CW37" i="41"/>
  <c r="CX37" i="41" s="1"/>
  <c r="CW19" i="41"/>
  <c r="CX19" i="41" s="1"/>
  <c r="CW8" i="41"/>
  <c r="CX8" i="41" s="1"/>
  <c r="CW11" i="41"/>
  <c r="CX11" i="41" s="1"/>
  <c r="CW42" i="41"/>
  <c r="CX42" i="41" s="1"/>
  <c r="CW38" i="41"/>
  <c r="CX38" i="41" s="1"/>
  <c r="AO40" i="27"/>
  <c r="CW9" i="41"/>
  <c r="CX9" i="41" s="1"/>
  <c r="CW14" i="41"/>
  <c r="CX14" i="41" s="1"/>
  <c r="CW15" i="41"/>
  <c r="CX15" i="41" s="1"/>
  <c r="I39" i="41"/>
  <c r="J39" i="41" s="1"/>
  <c r="CO39" i="41"/>
  <c r="CP39" i="41" s="1"/>
  <c r="AC39" i="41"/>
  <c r="BI39" i="41"/>
  <c r="BJ39" i="41" s="1"/>
  <c r="FU39" i="41"/>
  <c r="FV39" i="41" s="1"/>
  <c r="EO39" i="41"/>
  <c r="EP39" i="41" s="1"/>
  <c r="DI12" i="41"/>
  <c r="DI46" i="41"/>
  <c r="Y39" i="41"/>
  <c r="Z39" i="41" s="1"/>
  <c r="AS39" i="41"/>
  <c r="AT39" i="41" s="1"/>
  <c r="EO30" i="41"/>
  <c r="EP30" i="41" s="1"/>
  <c r="BQ46" i="41"/>
  <c r="CC46" i="41"/>
  <c r="GW39" i="41"/>
  <c r="GX39" i="41" s="1"/>
  <c r="U12" i="41"/>
  <c r="U46" i="41"/>
  <c r="AW46" i="41"/>
  <c r="DU12" i="41"/>
  <c r="DU46" i="41"/>
  <c r="AO12" i="41"/>
  <c r="AO46" i="41"/>
  <c r="M12" i="41"/>
  <c r="M46" i="41"/>
  <c r="I46" i="41"/>
  <c r="EW12" i="41"/>
  <c r="EW46" i="41"/>
  <c r="GO39" i="41"/>
  <c r="GP39" i="41" s="1"/>
  <c r="GW30" i="41"/>
  <c r="GX30" i="41" s="1"/>
  <c r="FQ39" i="41"/>
  <c r="FR39" i="41" s="1"/>
  <c r="DW39" i="41"/>
  <c r="W39" i="41"/>
  <c r="AQ39" i="41"/>
  <c r="GO21" i="41"/>
  <c r="GP21" i="41" s="1"/>
  <c r="AC21" i="41"/>
  <c r="DM39" i="41"/>
  <c r="DN39" i="41" s="1"/>
  <c r="EG39" i="41"/>
  <c r="EH39" i="41" s="1"/>
  <c r="O39" i="41"/>
  <c r="BE39" i="41"/>
  <c r="BF39" i="41" s="1"/>
  <c r="FE30" i="41"/>
  <c r="FF30" i="41" s="1"/>
  <c r="EK39" i="41"/>
  <c r="EL39" i="41" s="1"/>
  <c r="HA39" i="41"/>
  <c r="HB39" i="41" s="1"/>
  <c r="CG39" i="41"/>
  <c r="CH39" i="41" s="1"/>
  <c r="CE32" i="41"/>
  <c r="CC39" i="41"/>
  <c r="CD39" i="41" s="1"/>
  <c r="ES39" i="41"/>
  <c r="ET39" i="41" s="1"/>
  <c r="FY39" i="41"/>
  <c r="FZ39" i="41" s="1"/>
  <c r="FE39" i="41"/>
  <c r="FF39" i="41" s="1"/>
  <c r="DE39" i="41"/>
  <c r="DF39" i="41" s="1"/>
  <c r="AG39" i="41"/>
  <c r="AH39" i="41" s="1"/>
  <c r="DK39" i="41"/>
  <c r="FI39" i="41"/>
  <c r="FJ39" i="41" s="1"/>
  <c r="CO30" i="41"/>
  <c r="CP30" i="41" s="1"/>
  <c r="AK39" i="41"/>
  <c r="AL39" i="41" s="1"/>
  <c r="EC39" i="41"/>
  <c r="ED39" i="41" s="1"/>
  <c r="FA39" i="41"/>
  <c r="FB39" i="41" s="1"/>
  <c r="EY39" i="41"/>
  <c r="BQ39" i="41"/>
  <c r="BR39" i="41" s="1"/>
  <c r="CK39" i="41"/>
  <c r="CL39" i="41" s="1"/>
  <c r="BA39" i="41"/>
  <c r="BB39" i="41" s="1"/>
  <c r="AY32" i="41"/>
  <c r="AW39" i="41"/>
  <c r="AX39" i="41" s="1"/>
  <c r="AC30" i="41"/>
  <c r="EK21" i="41"/>
  <c r="EL21" i="41" s="1"/>
  <c r="AS21" i="41"/>
  <c r="AT21" i="41" s="1"/>
  <c r="FY30" i="41"/>
  <c r="FZ30" i="41" s="1"/>
  <c r="I21" i="41"/>
  <c r="J21" i="41" s="1"/>
  <c r="FI21" i="41"/>
  <c r="FJ21" i="41" s="1"/>
  <c r="DW30" i="41"/>
  <c r="BQ30" i="41"/>
  <c r="BR30" i="41" s="1"/>
  <c r="CG30" i="41"/>
  <c r="CH30" i="41" s="1"/>
  <c r="FU21" i="41"/>
  <c r="FV21" i="41" s="1"/>
  <c r="AG30" i="41"/>
  <c r="AH30" i="41" s="1"/>
  <c r="W30" i="41"/>
  <c r="AK30" i="41"/>
  <c r="AL30" i="41" s="1"/>
  <c r="CK30" i="41"/>
  <c r="CL30" i="41" s="1"/>
  <c r="BA30" i="41"/>
  <c r="BB30" i="41" s="1"/>
  <c r="FU30" i="41"/>
  <c r="FV30" i="41" s="1"/>
  <c r="DK30" i="41"/>
  <c r="Q30" i="41"/>
  <c r="R30" i="41" s="1"/>
  <c r="FA30" i="41"/>
  <c r="FB30" i="41" s="1"/>
  <c r="BI30" i="41"/>
  <c r="BJ30" i="41" s="1"/>
  <c r="HA30" i="41"/>
  <c r="HB30" i="41" s="1"/>
  <c r="EY30" i="41"/>
  <c r="O30" i="41"/>
  <c r="EG30" i="41"/>
  <c r="EH30" i="41" s="1"/>
  <c r="CC30" i="41"/>
  <c r="CD30" i="41" s="1"/>
  <c r="AW30" i="41"/>
  <c r="AX30" i="41" s="1"/>
  <c r="FQ30" i="41"/>
  <c r="FR30" i="41" s="1"/>
  <c r="EK30" i="41"/>
  <c r="EL30" i="41" s="1"/>
  <c r="DM30" i="41"/>
  <c r="DN30" i="41" s="1"/>
  <c r="BE30" i="41"/>
  <c r="BF30" i="41" s="1"/>
  <c r="AQ30" i="41"/>
  <c r="BE21" i="41"/>
  <c r="BF21" i="41" s="1"/>
  <c r="GO30" i="41"/>
  <c r="GP30" i="41" s="1"/>
  <c r="K30" i="41"/>
  <c r="DE30" i="41"/>
  <c r="DF30" i="41" s="1"/>
  <c r="AS30" i="41"/>
  <c r="AT30" i="41" s="1"/>
  <c r="ES30" i="41"/>
  <c r="ET30" i="41" s="1"/>
  <c r="EC30" i="41"/>
  <c r="ED30" i="41" s="1"/>
  <c r="Y30" i="41"/>
  <c r="Z30" i="41" s="1"/>
  <c r="FI30" i="41"/>
  <c r="FJ30" i="41" s="1"/>
  <c r="FQ21" i="41"/>
  <c r="FR21" i="41" s="1"/>
  <c r="BI21" i="41"/>
  <c r="BJ21" i="41" s="1"/>
  <c r="BQ21" i="41"/>
  <c r="BR21" i="41" s="1"/>
  <c r="FA21" i="41"/>
  <c r="FB21" i="41" s="1"/>
  <c r="EG21" i="41"/>
  <c r="EH21" i="41" s="1"/>
  <c r="DM21" i="41"/>
  <c r="DN21" i="41" s="1"/>
  <c r="Y21" i="41"/>
  <c r="Z21" i="41" s="1"/>
  <c r="ES21" i="41"/>
  <c r="ET21" i="41" s="1"/>
  <c r="CE14" i="41"/>
  <c r="CC21" i="41"/>
  <c r="CD21" i="41" s="1"/>
  <c r="AY14" i="41"/>
  <c r="AW21" i="41"/>
  <c r="AX21" i="41" s="1"/>
  <c r="CG21" i="41"/>
  <c r="CH21" i="41" s="1"/>
  <c r="DK21" i="41"/>
  <c r="GW21" i="41"/>
  <c r="GX21" i="41" s="1"/>
  <c r="FY21" i="41"/>
  <c r="FZ21" i="41" s="1"/>
  <c r="DE21" i="41"/>
  <c r="DF21" i="41" s="1"/>
  <c r="AG21" i="41"/>
  <c r="AH21" i="41" s="1"/>
  <c r="I50" i="86"/>
  <c r="AQ21" i="41"/>
  <c r="EC21" i="41"/>
  <c r="ED21" i="41" s="1"/>
  <c r="O21" i="41"/>
  <c r="DW21" i="41"/>
  <c r="W21" i="41"/>
  <c r="FE21" i="41"/>
  <c r="FF21" i="41" s="1"/>
  <c r="AK21" i="41"/>
  <c r="AL21" i="41" s="1"/>
  <c r="HA21" i="41"/>
  <c r="HB21" i="41" s="1"/>
  <c r="CK21" i="41"/>
  <c r="CL21" i="41" s="1"/>
  <c r="BA21" i="41"/>
  <c r="BB21" i="41" s="1"/>
  <c r="EO21" i="41"/>
  <c r="EP21" i="41" s="1"/>
  <c r="I12" i="41"/>
  <c r="J12" i="41" s="1"/>
  <c r="BQ12" i="41"/>
  <c r="BR12" i="41" s="1"/>
  <c r="CC12" i="41"/>
  <c r="CD12" i="41" s="1"/>
  <c r="AY5" i="41"/>
  <c r="AY46" i="41" s="1"/>
  <c r="AW12" i="41"/>
  <c r="AX12" i="41" s="1"/>
  <c r="D50" i="86"/>
  <c r="F48" i="86"/>
  <c r="F50" i="86" s="1"/>
  <c r="HJ45" i="41"/>
  <c r="AV35" i="27"/>
  <c r="DY38" i="41" s="1"/>
  <c r="GL45" i="41"/>
  <c r="BZ45" i="41"/>
  <c r="AY9" i="41"/>
  <c r="AV12" i="27"/>
  <c r="DY9" i="41" s="1"/>
  <c r="DZ9" i="41" s="1"/>
  <c r="CE28" i="41"/>
  <c r="AY8" i="41"/>
  <c r="AY20" i="41"/>
  <c r="AY35" i="41"/>
  <c r="CE18" i="41"/>
  <c r="AY33" i="41"/>
  <c r="AY36" i="41"/>
  <c r="AA8" i="27"/>
  <c r="BM5" i="41" s="1"/>
  <c r="BN5" i="41" s="1"/>
  <c r="AA9" i="27"/>
  <c r="BM6" i="41" s="1"/>
  <c r="CE38" i="41"/>
  <c r="CE41" i="41"/>
  <c r="CE43" i="41" s="1"/>
  <c r="AV9" i="27"/>
  <c r="DY6" i="41" s="1"/>
  <c r="AV30" i="27"/>
  <c r="DY33" i="41" s="1"/>
  <c r="DZ33" i="41" s="1"/>
  <c r="AV11" i="27"/>
  <c r="DY8" i="41" s="1"/>
  <c r="DZ8" i="41" s="1"/>
  <c r="AV31" i="27"/>
  <c r="DY34" i="41" s="1"/>
  <c r="AV15" i="27"/>
  <c r="DY14" i="41" s="1"/>
  <c r="DZ14" i="41" s="1"/>
  <c r="AV17" i="27"/>
  <c r="DY16" i="41" s="1"/>
  <c r="DZ16" i="41" s="1"/>
  <c r="AA13" i="27"/>
  <c r="BM10" i="41" s="1"/>
  <c r="BN10" i="41" s="1"/>
  <c r="AV37" i="27"/>
  <c r="DY42" i="41" s="1"/>
  <c r="DZ42" i="41" s="1"/>
  <c r="AV34" i="27"/>
  <c r="DY37" i="41" s="1"/>
  <c r="AV33" i="27"/>
  <c r="DY36" i="41" s="1"/>
  <c r="AA11" i="27"/>
  <c r="BM8" i="41" s="1"/>
  <c r="AV36" i="27"/>
  <c r="DY41" i="41" s="1"/>
  <c r="DZ41" i="41" s="1"/>
  <c r="AV16" i="27"/>
  <c r="DY15" i="41" s="1"/>
  <c r="CE35" i="41"/>
  <c r="CE42" i="41"/>
  <c r="AV19" i="27"/>
  <c r="DY18" i="41" s="1"/>
  <c r="DZ18" i="41" s="1"/>
  <c r="AA30" i="27"/>
  <c r="BM33" i="41" s="1"/>
  <c r="BN33" i="41" s="1"/>
  <c r="AV20" i="27"/>
  <c r="DY19" i="41" s="1"/>
  <c r="DZ19" i="41" s="1"/>
  <c r="AV21" i="27"/>
  <c r="DY20" i="41" s="1"/>
  <c r="DZ20" i="41" s="1"/>
  <c r="AA31" i="27"/>
  <c r="BM34" i="41" s="1"/>
  <c r="BN34" i="41" s="1"/>
  <c r="AA29" i="27"/>
  <c r="BM32" i="41" s="1"/>
  <c r="BN32" i="41" s="1"/>
  <c r="AV22" i="27"/>
  <c r="DY23" i="41" s="1"/>
  <c r="DZ23" i="41" s="1"/>
  <c r="AA32" i="27"/>
  <c r="BM35" i="41" s="1"/>
  <c r="CE17" i="41"/>
  <c r="AV32" i="27"/>
  <c r="DY35" i="41" s="1"/>
  <c r="AV18" i="27"/>
  <c r="DY17" i="41" s="1"/>
  <c r="AV23" i="27"/>
  <c r="DY24" i="41" s="1"/>
  <c r="DZ24" i="41" s="1"/>
  <c r="AA37" i="27"/>
  <c r="BM42" i="41" s="1"/>
  <c r="CE15" i="41"/>
  <c r="AA28" i="27"/>
  <c r="BM29" i="41" s="1"/>
  <c r="BN29" i="41" s="1"/>
  <c r="AA34" i="27"/>
  <c r="BM37" i="41" s="1"/>
  <c r="AV24" i="27"/>
  <c r="DY25" i="41" s="1"/>
  <c r="AA14" i="27"/>
  <c r="BM11" i="41" s="1"/>
  <c r="AV25" i="27"/>
  <c r="DY26" i="41" s="1"/>
  <c r="DZ26" i="41" s="1"/>
  <c r="BP26" i="27"/>
  <c r="GS27" i="41" s="1"/>
  <c r="AV27" i="27"/>
  <c r="DY28" i="41" s="1"/>
  <c r="G39" i="44"/>
  <c r="G40" i="44" s="1"/>
  <c r="AV26" i="27"/>
  <c r="DY27" i="41" s="1"/>
  <c r="DZ27" i="41" s="1"/>
  <c r="AA12" i="27"/>
  <c r="BM9" i="41" s="1"/>
  <c r="BN9" i="41" s="1"/>
  <c r="AV10" i="27"/>
  <c r="DY7" i="41" s="1"/>
  <c r="DZ7" i="41" s="1"/>
  <c r="AV28" i="27"/>
  <c r="DY29" i="41" s="1"/>
  <c r="AV13" i="27"/>
  <c r="DY10" i="41" s="1"/>
  <c r="DZ10" i="41" s="1"/>
  <c r="AV14" i="27"/>
  <c r="DY11" i="41" s="1"/>
  <c r="AV8" i="27"/>
  <c r="DY5" i="41" s="1"/>
  <c r="DZ5" i="41" s="1"/>
  <c r="AV29" i="27"/>
  <c r="DY32" i="41" s="1"/>
  <c r="DZ32" i="41" s="1"/>
  <c r="CE11" i="41"/>
  <c r="CE24" i="41"/>
  <c r="AY37" i="41"/>
  <c r="CE8" i="41"/>
  <c r="AY24" i="41"/>
  <c r="BP36" i="27"/>
  <c r="GS41" i="41" s="1"/>
  <c r="GT41" i="41" s="1"/>
  <c r="AY41" i="41"/>
  <c r="BP22" i="27"/>
  <c r="GS23" i="41" s="1"/>
  <c r="GT23" i="41" s="1"/>
  <c r="BP24" i="27"/>
  <c r="GS25" i="41" s="1"/>
  <c r="GT25" i="41" s="1"/>
  <c r="AY27" i="41"/>
  <c r="BP31" i="27"/>
  <c r="GS34" i="41" s="1"/>
  <c r="GT34" i="41" s="1"/>
  <c r="AY29" i="41"/>
  <c r="BP33" i="27"/>
  <c r="GS36" i="41" s="1"/>
  <c r="GT36" i="41" s="1"/>
  <c r="AY34" i="41"/>
  <c r="BP32" i="27"/>
  <c r="GS35" i="41" s="1"/>
  <c r="BP37" i="27"/>
  <c r="GS42" i="41" s="1"/>
  <c r="GT42" i="41" s="1"/>
  <c r="G39" i="95"/>
  <c r="G40" i="95" s="1"/>
  <c r="BP13" i="27"/>
  <c r="GS10" i="41" s="1"/>
  <c r="GT10" i="41" s="1"/>
  <c r="BP14" i="27"/>
  <c r="GS11" i="41" s="1"/>
  <c r="BP15" i="27"/>
  <c r="GS14" i="41" s="1"/>
  <c r="GT14" i="41" s="1"/>
  <c r="BP17" i="27"/>
  <c r="GS16" i="41" s="1"/>
  <c r="GT16" i="41" s="1"/>
  <c r="BP16" i="27"/>
  <c r="GS15" i="41" s="1"/>
  <c r="BP12" i="27"/>
  <c r="GS9" i="41" s="1"/>
  <c r="GT9" i="41" s="1"/>
  <c r="BP18" i="27"/>
  <c r="GS17" i="41" s="1"/>
  <c r="GT17" i="41" s="1"/>
  <c r="BF31" i="27"/>
  <c r="FM34" i="41" s="1"/>
  <c r="FN34" i="41" s="1"/>
  <c r="BP9" i="27"/>
  <c r="GS6" i="41" s="1"/>
  <c r="GT6" i="41" s="1"/>
  <c r="BP19" i="27"/>
  <c r="GS18" i="41" s="1"/>
  <c r="GT18" i="41" s="1"/>
  <c r="BP34" i="27"/>
  <c r="GS37" i="41" s="1"/>
  <c r="BP20" i="27"/>
  <c r="GS19" i="41" s="1"/>
  <c r="GT19" i="41" s="1"/>
  <c r="BP21" i="27"/>
  <c r="GS20" i="41" s="1"/>
  <c r="GT20" i="41" s="1"/>
  <c r="BP35" i="27"/>
  <c r="GS38" i="41" s="1"/>
  <c r="AY23" i="41"/>
  <c r="G39" i="94"/>
  <c r="G40" i="94" s="1"/>
  <c r="GQ17" i="41"/>
  <c r="GQ19" i="41"/>
  <c r="GQ18" i="41"/>
  <c r="GQ23" i="41"/>
  <c r="GQ30" i="41" s="1"/>
  <c r="GQ24" i="41"/>
  <c r="GQ25" i="41"/>
  <c r="GQ20" i="41"/>
  <c r="BS17" i="41"/>
  <c r="BS18" i="41"/>
  <c r="BS23" i="41"/>
  <c r="BS20" i="41"/>
  <c r="BS24" i="41"/>
  <c r="BS19" i="41"/>
  <c r="BS25" i="41"/>
  <c r="FW18" i="41"/>
  <c r="FW17" i="41"/>
  <c r="FW19" i="41"/>
  <c r="FW23" i="41"/>
  <c r="FW20" i="41"/>
  <c r="FW25" i="41"/>
  <c r="FW24" i="41"/>
  <c r="AA19" i="41"/>
  <c r="AA20" i="41"/>
  <c r="AA17" i="41"/>
  <c r="AA23" i="41"/>
  <c r="AA18" i="41"/>
  <c r="AA25" i="41"/>
  <c r="AA24" i="41"/>
  <c r="AM20" i="41"/>
  <c r="AM19" i="41"/>
  <c r="AM24" i="41"/>
  <c r="AM25" i="41"/>
  <c r="AM23" i="41"/>
  <c r="AM17" i="41"/>
  <c r="AM18" i="41"/>
  <c r="S17" i="41"/>
  <c r="S23" i="41"/>
  <c r="S18" i="41"/>
  <c r="S25" i="41"/>
  <c r="S24" i="41"/>
  <c r="S20" i="41"/>
  <c r="S19" i="41"/>
  <c r="AI20" i="41"/>
  <c r="AI24" i="41"/>
  <c r="AI17" i="41"/>
  <c r="AI18" i="41"/>
  <c r="AI25" i="41"/>
  <c r="AI19" i="41"/>
  <c r="AI23" i="41"/>
  <c r="EM18" i="41"/>
  <c r="EM23" i="41"/>
  <c r="EM19" i="41"/>
  <c r="EM20" i="41"/>
  <c r="EM17" i="41"/>
  <c r="EM24" i="41"/>
  <c r="EM25" i="41"/>
  <c r="FC17" i="41"/>
  <c r="FC23" i="41"/>
  <c r="FC18" i="41"/>
  <c r="FC25" i="41"/>
  <c r="FC24" i="41"/>
  <c r="FC19" i="41"/>
  <c r="FC20" i="41"/>
  <c r="CI17" i="41"/>
  <c r="CI18" i="41"/>
  <c r="CI20" i="41"/>
  <c r="CI19" i="41"/>
  <c r="CI23" i="41"/>
  <c r="CI24" i="41"/>
  <c r="CI25" i="41"/>
  <c r="CM18" i="41"/>
  <c r="CM20" i="41"/>
  <c r="CM19" i="41"/>
  <c r="CM23" i="41"/>
  <c r="CM25" i="41"/>
  <c r="CM24" i="41"/>
  <c r="CM17" i="41"/>
  <c r="FS17" i="41"/>
  <c r="FS20" i="41"/>
  <c r="FS19" i="41"/>
  <c r="FS23" i="41"/>
  <c r="FS25" i="41"/>
  <c r="FS18" i="41"/>
  <c r="FS24" i="41"/>
  <c r="DO18" i="41"/>
  <c r="DO23" i="41"/>
  <c r="DO20" i="41"/>
  <c r="DO25" i="41"/>
  <c r="DO17" i="41"/>
  <c r="DO24" i="41"/>
  <c r="DO19" i="41"/>
  <c r="DG24" i="41"/>
  <c r="DG23" i="41"/>
  <c r="DG18" i="41"/>
  <c r="DG25" i="41"/>
  <c r="DG17" i="41"/>
  <c r="DG19" i="41"/>
  <c r="DG20" i="41"/>
  <c r="BC20" i="41"/>
  <c r="BC25" i="41"/>
  <c r="BC23" i="41"/>
  <c r="BC19" i="41"/>
  <c r="BC17" i="41"/>
  <c r="BC18" i="41"/>
  <c r="BC24" i="41"/>
  <c r="AY17" i="41"/>
  <c r="GA24" i="41"/>
  <c r="GA25" i="41"/>
  <c r="GA23" i="41"/>
  <c r="GA17" i="41"/>
  <c r="GA18" i="41"/>
  <c r="GA19" i="41"/>
  <c r="GA20" i="41"/>
  <c r="HC24" i="41"/>
  <c r="HC19" i="41"/>
  <c r="HC23" i="41"/>
  <c r="HC18" i="41"/>
  <c r="HC20" i="41"/>
  <c r="HC17" i="41"/>
  <c r="HC25" i="41"/>
  <c r="GY25" i="41"/>
  <c r="GY24" i="41"/>
  <c r="GY17" i="41"/>
  <c r="GY18" i="41"/>
  <c r="GY20" i="41"/>
  <c r="GY19" i="41"/>
  <c r="GY23" i="41"/>
  <c r="CU17" i="41"/>
  <c r="CU18" i="41"/>
  <c r="CU20" i="41"/>
  <c r="CU23" i="41"/>
  <c r="CU19" i="41"/>
  <c r="CU24" i="41"/>
  <c r="CU25" i="41"/>
  <c r="AU24" i="41"/>
  <c r="AU23" i="41"/>
  <c r="AU25" i="41"/>
  <c r="AU19" i="41"/>
  <c r="AU17" i="41"/>
  <c r="AU18" i="41"/>
  <c r="AU20" i="41"/>
  <c r="EE18" i="41"/>
  <c r="EE20" i="41"/>
  <c r="EE23" i="41"/>
  <c r="EE25" i="41"/>
  <c r="EE17" i="41"/>
  <c r="EE24" i="41"/>
  <c r="EE19" i="41"/>
  <c r="EI24" i="41"/>
  <c r="EI25" i="41"/>
  <c r="EI17" i="41"/>
  <c r="EI18" i="41"/>
  <c r="EI20" i="41"/>
  <c r="EI19" i="41"/>
  <c r="EI23" i="41"/>
  <c r="EQ18" i="41"/>
  <c r="EQ20" i="41"/>
  <c r="EQ19" i="41"/>
  <c r="EQ24" i="41"/>
  <c r="EQ25" i="41"/>
  <c r="EQ17" i="41"/>
  <c r="EQ23" i="41"/>
  <c r="EU17" i="41"/>
  <c r="EU18" i="41"/>
  <c r="EU20" i="41"/>
  <c r="EU19" i="41"/>
  <c r="EU23" i="41"/>
  <c r="EU25" i="41"/>
  <c r="EU24" i="41"/>
  <c r="CE23" i="41"/>
  <c r="CE20" i="41"/>
  <c r="FG17" i="41"/>
  <c r="FG19" i="41"/>
  <c r="FG18" i="41"/>
  <c r="FG23" i="41"/>
  <c r="FG20" i="41"/>
  <c r="FG24" i="41"/>
  <c r="FG25" i="41"/>
  <c r="BK19" i="41"/>
  <c r="BK24" i="41"/>
  <c r="BK20" i="41"/>
  <c r="BK23" i="41"/>
  <c r="BK25" i="41"/>
  <c r="BK17" i="41"/>
  <c r="BK18" i="41"/>
  <c r="FK18" i="41"/>
  <c r="FK20" i="41"/>
  <c r="FK23" i="41"/>
  <c r="FK19" i="41"/>
  <c r="FK24" i="41"/>
  <c r="FK25" i="41"/>
  <c r="FK17" i="41"/>
  <c r="BG20" i="41"/>
  <c r="BG24" i="41"/>
  <c r="BG25" i="41"/>
  <c r="BG23" i="41"/>
  <c r="BG19" i="41"/>
  <c r="BG18" i="41"/>
  <c r="BG17" i="41"/>
  <c r="CE26" i="41"/>
  <c r="X40" i="27"/>
  <c r="AY16" i="41"/>
  <c r="CE37" i="41"/>
  <c r="AY15" i="41"/>
  <c r="BP23" i="27"/>
  <c r="GS24" i="41" s="1"/>
  <c r="GT24" i="41" s="1"/>
  <c r="CE33" i="41"/>
  <c r="BP25" i="27"/>
  <c r="GS26" i="41" s="1"/>
  <c r="GT26" i="41" s="1"/>
  <c r="BP28" i="27"/>
  <c r="GS29" i="41" s="1"/>
  <c r="GT29" i="41" s="1"/>
  <c r="G39" i="8"/>
  <c r="G40" i="8" s="1"/>
  <c r="BP8" i="27"/>
  <c r="GS5" i="41" s="1"/>
  <c r="GT5" i="41" s="1"/>
  <c r="BP27" i="27"/>
  <c r="GS28" i="41" s="1"/>
  <c r="GT28" i="41" s="1"/>
  <c r="BP10" i="27"/>
  <c r="GS7" i="41" s="1"/>
  <c r="GT7" i="41" s="1"/>
  <c r="BP29" i="27"/>
  <c r="GS32" i="41" s="1"/>
  <c r="GT32" i="41" s="1"/>
  <c r="BP11" i="27"/>
  <c r="GS8" i="41" s="1"/>
  <c r="GT8" i="41" s="1"/>
  <c r="BP30" i="27"/>
  <c r="GS33" i="41" s="1"/>
  <c r="BF33" i="27"/>
  <c r="FM36" i="41" s="1"/>
  <c r="FN36" i="41" s="1"/>
  <c r="BF29" i="27"/>
  <c r="FM32" i="41" s="1"/>
  <c r="FN32" i="41" s="1"/>
  <c r="AE40" i="27"/>
  <c r="CE27" i="41"/>
  <c r="AA10" i="27"/>
  <c r="BM7" i="41" s="1"/>
  <c r="BN7" i="41" s="1"/>
  <c r="AA15" i="27"/>
  <c r="BM14" i="41" s="1"/>
  <c r="BN14" i="41" s="1"/>
  <c r="AA33" i="27"/>
  <c r="BM36" i="41" s="1"/>
  <c r="BN36" i="41" s="1"/>
  <c r="AA36" i="27"/>
  <c r="BM41" i="41" s="1"/>
  <c r="BN41" i="41" s="1"/>
  <c r="AA35" i="27"/>
  <c r="BM38" i="41" s="1"/>
  <c r="AA19" i="27"/>
  <c r="BM18" i="41" s="1"/>
  <c r="BN18" i="41" s="1"/>
  <c r="AA20" i="27"/>
  <c r="BM19" i="41" s="1"/>
  <c r="BN19" i="41" s="1"/>
  <c r="AA21" i="27"/>
  <c r="BM20" i="41" s="1"/>
  <c r="BN20" i="41" s="1"/>
  <c r="AT18" i="27"/>
  <c r="DQ17" i="41" s="1"/>
  <c r="DR17" i="41" s="1"/>
  <c r="AA18" i="27"/>
  <c r="BM17" i="41" s="1"/>
  <c r="BN17" i="41" s="1"/>
  <c r="AA22" i="27"/>
  <c r="BM23" i="41" s="1"/>
  <c r="BN23" i="41" s="1"/>
  <c r="AA24" i="27"/>
  <c r="BM25" i="41" s="1"/>
  <c r="BN25" i="41" s="1"/>
  <c r="AA17" i="27"/>
  <c r="BM16" i="41" s="1"/>
  <c r="BN16" i="41" s="1"/>
  <c r="AA23" i="27"/>
  <c r="BM24" i="41" s="1"/>
  <c r="BN24" i="41" s="1"/>
  <c r="AA16" i="27"/>
  <c r="BM15" i="41" s="1"/>
  <c r="AA25" i="27"/>
  <c r="BM26" i="41" s="1"/>
  <c r="BN26" i="41" s="1"/>
  <c r="AA27" i="27"/>
  <c r="BM28" i="41" s="1"/>
  <c r="BF37" i="27"/>
  <c r="FM42" i="41" s="1"/>
  <c r="FK38" i="41"/>
  <c r="BK41" i="41"/>
  <c r="FO38" i="41"/>
  <c r="BF11" i="27"/>
  <c r="FM8" i="41" s="1"/>
  <c r="FN8" i="41" s="1"/>
  <c r="BF9" i="27"/>
  <c r="FM6" i="41" s="1"/>
  <c r="FN6" i="41" s="1"/>
  <c r="BF12" i="27"/>
  <c r="FM9" i="41" s="1"/>
  <c r="FN9" i="41" s="1"/>
  <c r="BF10" i="27"/>
  <c r="FM7" i="41" s="1"/>
  <c r="FN7" i="41" s="1"/>
  <c r="BF8" i="27"/>
  <c r="BF13" i="27"/>
  <c r="FM10" i="41" s="1"/>
  <c r="FN10" i="41" s="1"/>
  <c r="BF14" i="27"/>
  <c r="FM11" i="41" s="1"/>
  <c r="FN11" i="41" s="1"/>
  <c r="BF15" i="27"/>
  <c r="FM14" i="41" s="1"/>
  <c r="FN14" i="41" s="1"/>
  <c r="BF16" i="27"/>
  <c r="FM15" i="41" s="1"/>
  <c r="FN15" i="41" s="1"/>
  <c r="BF17" i="27"/>
  <c r="FM16" i="41" s="1"/>
  <c r="FN16" i="41" s="1"/>
  <c r="BF18" i="27"/>
  <c r="FM17" i="41" s="1"/>
  <c r="FN17" i="41" s="1"/>
  <c r="BF19" i="27"/>
  <c r="FM18" i="41" s="1"/>
  <c r="FN18" i="41" s="1"/>
  <c r="BF20" i="27"/>
  <c r="FM19" i="41" s="1"/>
  <c r="FN19" i="41" s="1"/>
  <c r="BF21" i="27"/>
  <c r="FM20" i="41" s="1"/>
  <c r="FN20" i="41" s="1"/>
  <c r="BF22" i="27"/>
  <c r="FM23" i="41" s="1"/>
  <c r="FN23" i="41" s="1"/>
  <c r="BF23" i="27"/>
  <c r="FM24" i="41" s="1"/>
  <c r="FN24" i="41" s="1"/>
  <c r="BF24" i="27"/>
  <c r="FM25" i="41" s="1"/>
  <c r="FN25" i="41" s="1"/>
  <c r="BF25" i="27"/>
  <c r="FM26" i="41" s="1"/>
  <c r="FN26" i="41" s="1"/>
  <c r="BF26" i="27"/>
  <c r="FM27" i="41" s="1"/>
  <c r="FN27" i="41" s="1"/>
  <c r="BF27" i="27"/>
  <c r="FM28" i="41" s="1"/>
  <c r="FN28" i="41" s="1"/>
  <c r="BF36" i="27"/>
  <c r="FM41" i="41" s="1"/>
  <c r="FN41" i="41" s="1"/>
  <c r="BF30" i="27"/>
  <c r="FM33" i="41" s="1"/>
  <c r="FN33" i="41" s="1"/>
  <c r="BF28" i="27"/>
  <c r="FM29" i="41" s="1"/>
  <c r="FN29" i="41" s="1"/>
  <c r="BF34" i="27"/>
  <c r="FM37" i="41" s="1"/>
  <c r="FN37" i="41" s="1"/>
  <c r="BF32" i="27"/>
  <c r="FM35" i="41" s="1"/>
  <c r="FN35" i="41" s="1"/>
  <c r="G39" i="38"/>
  <c r="G40" i="38" s="1"/>
  <c r="GY41" i="41"/>
  <c r="BL37" i="27"/>
  <c r="GC42" i="41" s="1"/>
  <c r="GA42" i="41"/>
  <c r="GQ42" i="41"/>
  <c r="HC42" i="41"/>
  <c r="GY42" i="41"/>
  <c r="CU42" i="41"/>
  <c r="BS42" i="41"/>
  <c r="FW42" i="41"/>
  <c r="AA42" i="41"/>
  <c r="AM42" i="41"/>
  <c r="S42" i="41"/>
  <c r="AI42" i="41"/>
  <c r="EM42" i="41"/>
  <c r="FC42" i="41"/>
  <c r="CI42" i="41"/>
  <c r="CM42" i="41"/>
  <c r="FS42" i="41"/>
  <c r="DO42" i="41"/>
  <c r="DG42" i="41"/>
  <c r="BC42" i="41"/>
  <c r="AU42" i="41"/>
  <c r="EE42" i="41"/>
  <c r="EI42" i="41"/>
  <c r="EQ42" i="41"/>
  <c r="EU42" i="41"/>
  <c r="FG42" i="41"/>
  <c r="BK42" i="41"/>
  <c r="FK42" i="41"/>
  <c r="BG42" i="41"/>
  <c r="FG41" i="41"/>
  <c r="EE29" i="41"/>
  <c r="FK36" i="41"/>
  <c r="BC29" i="41"/>
  <c r="HC8" i="41"/>
  <c r="CU36" i="41"/>
  <c r="AI9" i="41"/>
  <c r="AI36" i="41"/>
  <c r="EQ37" i="41"/>
  <c r="EU26" i="41"/>
  <c r="FG9" i="41"/>
  <c r="FK11" i="41"/>
  <c r="BS38" i="41"/>
  <c r="HC36" i="41"/>
  <c r="HC9" i="41"/>
  <c r="AI8" i="41"/>
  <c r="EI38" i="41"/>
  <c r="AM36" i="41"/>
  <c r="GQ28" i="41"/>
  <c r="AM11" i="41"/>
  <c r="FS26" i="41"/>
  <c r="FC26" i="41"/>
  <c r="CM8" i="41"/>
  <c r="CM35" i="41"/>
  <c r="BC10" i="41"/>
  <c r="EE9" i="41"/>
  <c r="EU29" i="41"/>
  <c r="FG11" i="41"/>
  <c r="BK27" i="41"/>
  <c r="AI38" i="41"/>
  <c r="FW26" i="41"/>
  <c r="FW28" i="41"/>
  <c r="EQ38" i="41"/>
  <c r="EU27" i="41"/>
  <c r="BS29" i="41"/>
  <c r="FW9" i="41"/>
  <c r="AM38" i="41"/>
  <c r="FS27" i="41"/>
  <c r="DG38" i="41"/>
  <c r="S27" i="41"/>
  <c r="FC28" i="41"/>
  <c r="CM11" i="41"/>
  <c r="CM36" i="41"/>
  <c r="BC11" i="41"/>
  <c r="EE11" i="41"/>
  <c r="BK28" i="41"/>
  <c r="HC29" i="41"/>
  <c r="CU8" i="41"/>
  <c r="CM29" i="41"/>
  <c r="CU9" i="41"/>
  <c r="CM28" i="41"/>
  <c r="GY27" i="41"/>
  <c r="EE10" i="41"/>
  <c r="FW8" i="41"/>
  <c r="FW35" i="41"/>
  <c r="FS28" i="41"/>
  <c r="S28" i="41"/>
  <c r="CM10" i="41"/>
  <c r="DO26" i="41"/>
  <c r="BC9" i="41"/>
  <c r="BC37" i="41"/>
  <c r="EE36" i="41"/>
  <c r="BK29" i="41"/>
  <c r="HC27" i="41"/>
  <c r="BK38" i="41"/>
  <c r="GY36" i="41"/>
  <c r="GA10" i="41"/>
  <c r="FK9" i="41"/>
  <c r="GQ27" i="41"/>
  <c r="FG35" i="41"/>
  <c r="CM37" i="41"/>
  <c r="FG10" i="41"/>
  <c r="GQ29" i="41"/>
  <c r="FW10" i="41"/>
  <c r="FW37" i="41"/>
  <c r="FS29" i="41"/>
  <c r="S29" i="41"/>
  <c r="EM26" i="41"/>
  <c r="FC29" i="41"/>
  <c r="CM38" i="41"/>
  <c r="DO27" i="41"/>
  <c r="BC36" i="41"/>
  <c r="EE38" i="41"/>
  <c r="EI26" i="41"/>
  <c r="EU8" i="41"/>
  <c r="EM37" i="41"/>
  <c r="HC26" i="41"/>
  <c r="GY38" i="41"/>
  <c r="HC11" i="41"/>
  <c r="CU10" i="41"/>
  <c r="EU28" i="41"/>
  <c r="AA38" i="41"/>
  <c r="GY11" i="41"/>
  <c r="FW11" i="41"/>
  <c r="AA27" i="41"/>
  <c r="EM27" i="41"/>
  <c r="DO29" i="41"/>
  <c r="BC38" i="41"/>
  <c r="EE37" i="41"/>
  <c r="EI28" i="41"/>
  <c r="EU9" i="41"/>
  <c r="EU35" i="41"/>
  <c r="BG27" i="41"/>
  <c r="GY37" i="41"/>
  <c r="DG8" i="41"/>
  <c r="DG11" i="41"/>
  <c r="FG8" i="41"/>
  <c r="GQ36" i="41"/>
  <c r="GY10" i="41"/>
  <c r="FW38" i="41"/>
  <c r="AA26" i="41"/>
  <c r="EM28" i="41"/>
  <c r="FC8" i="41"/>
  <c r="DO28" i="41"/>
  <c r="AU26" i="41"/>
  <c r="EI27" i="41"/>
  <c r="EQ26" i="41"/>
  <c r="EU10" i="41"/>
  <c r="BG26" i="41"/>
  <c r="BK8" i="41"/>
  <c r="EM38" i="41"/>
  <c r="GQ37" i="41"/>
  <c r="BS26" i="41"/>
  <c r="GY26" i="41"/>
  <c r="AI35" i="41"/>
  <c r="BO27" i="41"/>
  <c r="AM8" i="41"/>
  <c r="CU11" i="41"/>
  <c r="BC35" i="41"/>
  <c r="GY35" i="41"/>
  <c r="FK35" i="41"/>
  <c r="AA29" i="41"/>
  <c r="FS8" i="41"/>
  <c r="S8" i="41"/>
  <c r="EM29" i="41"/>
  <c r="FC10" i="41"/>
  <c r="FC35" i="41"/>
  <c r="CI26" i="41"/>
  <c r="AU27" i="41"/>
  <c r="EI29" i="41"/>
  <c r="EU11" i="41"/>
  <c r="EU37" i="41"/>
  <c r="BG28" i="41"/>
  <c r="BK9" i="41"/>
  <c r="BK35" i="41"/>
  <c r="GA37" i="41"/>
  <c r="GQ38" i="41"/>
  <c r="CI10" i="41"/>
  <c r="BS37" i="41"/>
  <c r="BS27" i="41"/>
  <c r="BS28" i="41"/>
  <c r="CM9" i="41"/>
  <c r="AU37" i="41"/>
  <c r="AA37" i="41"/>
  <c r="GQ8" i="41"/>
  <c r="AA28" i="41"/>
  <c r="FS10" i="41"/>
  <c r="FS35" i="41"/>
  <c r="S9" i="41"/>
  <c r="S36" i="41"/>
  <c r="FC9" i="41"/>
  <c r="CI27" i="41"/>
  <c r="AU28" i="41"/>
  <c r="EQ27" i="41"/>
  <c r="BG29" i="41"/>
  <c r="BK10" i="41"/>
  <c r="BK36" i="41"/>
  <c r="FK26" i="41"/>
  <c r="GA38" i="41"/>
  <c r="BC28" i="41"/>
  <c r="GA35" i="41"/>
  <c r="EE8" i="41"/>
  <c r="FG36" i="41"/>
  <c r="CU27" i="41"/>
  <c r="FS37" i="41"/>
  <c r="S11" i="41"/>
  <c r="S35" i="41"/>
  <c r="AI26" i="41"/>
  <c r="FC11" i="41"/>
  <c r="CI28" i="41"/>
  <c r="DO8" i="41"/>
  <c r="AU29" i="41"/>
  <c r="EQ28" i="41"/>
  <c r="EU36" i="41"/>
  <c r="BK11" i="41"/>
  <c r="GA36" i="41"/>
  <c r="GY28" i="41"/>
  <c r="AM10" i="41"/>
  <c r="EE35" i="41"/>
  <c r="HC28" i="41"/>
  <c r="GQ10" i="41"/>
  <c r="BS8" i="41"/>
  <c r="CU26" i="41"/>
  <c r="BS35" i="41"/>
  <c r="FS11" i="41"/>
  <c r="DG26" i="41"/>
  <c r="S10" i="41"/>
  <c r="EM8" i="41"/>
  <c r="CI29" i="41"/>
  <c r="DO10" i="41"/>
  <c r="DO35" i="41"/>
  <c r="EI8" i="41"/>
  <c r="EQ29" i="41"/>
  <c r="EU38" i="41"/>
  <c r="BG8" i="41"/>
  <c r="FK27" i="41"/>
  <c r="FC36" i="41"/>
  <c r="GA11" i="41"/>
  <c r="GQ26" i="41"/>
  <c r="AM9" i="41"/>
  <c r="BC8" i="41"/>
  <c r="BK26" i="41"/>
  <c r="BG36" i="41"/>
  <c r="BG38" i="41"/>
  <c r="GQ9" i="41"/>
  <c r="GQ11" i="41"/>
  <c r="GA28" i="41"/>
  <c r="AA8" i="41"/>
  <c r="FS38" i="41"/>
  <c r="DG27" i="41"/>
  <c r="S38" i="41"/>
  <c r="AI27" i="41"/>
  <c r="EM9" i="41"/>
  <c r="EM35" i="41"/>
  <c r="DO9" i="41"/>
  <c r="EI9" i="41"/>
  <c r="EI35" i="41"/>
  <c r="FK28" i="41"/>
  <c r="FC38" i="41"/>
  <c r="EQ11" i="41"/>
  <c r="FG28" i="41"/>
  <c r="CU35" i="41"/>
  <c r="DG10" i="41"/>
  <c r="FK10" i="41"/>
  <c r="DG35" i="41"/>
  <c r="AI11" i="41"/>
  <c r="CU38" i="41"/>
  <c r="DG37" i="41"/>
  <c r="FW36" i="41"/>
  <c r="AI37" i="41"/>
  <c r="BS9" i="41"/>
  <c r="GA29" i="41"/>
  <c r="CU28" i="41"/>
  <c r="BS36" i="41"/>
  <c r="AA10" i="41"/>
  <c r="AA35" i="41"/>
  <c r="AM26" i="41"/>
  <c r="DG28" i="41"/>
  <c r="AI29" i="41"/>
  <c r="EM10" i="41"/>
  <c r="EM36" i="41"/>
  <c r="DO11" i="41"/>
  <c r="DO36" i="41"/>
  <c r="AU8" i="41"/>
  <c r="EI10" i="41"/>
  <c r="BG9" i="41"/>
  <c r="BG35" i="41"/>
  <c r="FG26" i="41"/>
  <c r="FK29" i="41"/>
  <c r="HC35" i="41"/>
  <c r="CI37" i="41"/>
  <c r="DG9" i="41"/>
  <c r="CU37" i="41"/>
  <c r="S26" i="41"/>
  <c r="FC27" i="41"/>
  <c r="GY9" i="41"/>
  <c r="FS36" i="41"/>
  <c r="GQ35" i="41"/>
  <c r="S37" i="41"/>
  <c r="CU29" i="41"/>
  <c r="BS10" i="41"/>
  <c r="AA9" i="41"/>
  <c r="AA36" i="41"/>
  <c r="AM27" i="41"/>
  <c r="DG29" i="41"/>
  <c r="AI28" i="41"/>
  <c r="EM11" i="41"/>
  <c r="CI8" i="41"/>
  <c r="CM26" i="41"/>
  <c r="DO37" i="41"/>
  <c r="AU10" i="41"/>
  <c r="AU35" i="41"/>
  <c r="EE26" i="41"/>
  <c r="EI11" i="41"/>
  <c r="EI37" i="41"/>
  <c r="EQ8" i="41"/>
  <c r="EQ35" i="41"/>
  <c r="BG10" i="41"/>
  <c r="BG37" i="41"/>
  <c r="FG27" i="41"/>
  <c r="CI38" i="41"/>
  <c r="FK37" i="41"/>
  <c r="HC10" i="41"/>
  <c r="FC37" i="41"/>
  <c r="FW27" i="41"/>
  <c r="GA9" i="41"/>
  <c r="DG36" i="41"/>
  <c r="EQ36" i="41"/>
  <c r="FW29" i="41"/>
  <c r="HC37" i="41"/>
  <c r="GY8" i="41"/>
  <c r="AM37" i="41"/>
  <c r="GA26" i="41"/>
  <c r="FS9" i="41"/>
  <c r="GA27" i="41"/>
  <c r="AA11" i="41"/>
  <c r="AM29" i="41"/>
  <c r="CI9" i="41"/>
  <c r="CI35" i="41"/>
  <c r="BC26" i="41"/>
  <c r="AU11" i="41"/>
  <c r="AU36" i="41"/>
  <c r="EE27" i="41"/>
  <c r="EQ10" i="41"/>
  <c r="FG37" i="41"/>
  <c r="BK37" i="41"/>
  <c r="AI10" i="41"/>
  <c r="AM35" i="41"/>
  <c r="GY29" i="41"/>
  <c r="GA8" i="41"/>
  <c r="BS11" i="41"/>
  <c r="AM28" i="41"/>
  <c r="CI11" i="41"/>
  <c r="CI36" i="41"/>
  <c r="CM27" i="41"/>
  <c r="DO38" i="41"/>
  <c r="BC27" i="41"/>
  <c r="AU9" i="41"/>
  <c r="EE28" i="41"/>
  <c r="EI36" i="41"/>
  <c r="EQ9" i="41"/>
  <c r="BG11" i="41"/>
  <c r="FG29" i="41"/>
  <c r="FK8" i="41"/>
  <c r="AU38" i="41"/>
  <c r="FG38" i="41"/>
  <c r="HC38" i="41"/>
  <c r="HC41" i="41"/>
  <c r="BS41" i="41"/>
  <c r="AH40" i="27"/>
  <c r="EM41" i="41"/>
  <c r="FK34" i="41"/>
  <c r="FK33" i="41"/>
  <c r="FK32" i="41"/>
  <c r="FK14" i="41"/>
  <c r="FK16" i="41"/>
  <c r="FK15" i="41"/>
  <c r="FK7" i="41"/>
  <c r="FI5" i="41"/>
  <c r="FJ5" i="41" s="1"/>
  <c r="BE40" i="27"/>
  <c r="FK6" i="41"/>
  <c r="BK34" i="41"/>
  <c r="BK33" i="41"/>
  <c r="BK32" i="41"/>
  <c r="BK14" i="41"/>
  <c r="BK16" i="41"/>
  <c r="BK15" i="41"/>
  <c r="BK7" i="41"/>
  <c r="Z40" i="27"/>
  <c r="BI5" i="41"/>
  <c r="BJ5" i="41" s="1"/>
  <c r="BK6" i="41"/>
  <c r="FG34" i="41"/>
  <c r="FG33" i="41"/>
  <c r="FG32" i="41"/>
  <c r="FG16" i="41"/>
  <c r="FG14" i="41"/>
  <c r="FG15" i="41"/>
  <c r="FG7" i="41"/>
  <c r="FE5" i="41"/>
  <c r="FF5" i="41" s="1"/>
  <c r="BD40" i="27"/>
  <c r="FG6" i="41"/>
  <c r="AQ5" i="41"/>
  <c r="AQ46" i="41" s="1"/>
  <c r="W5" i="41"/>
  <c r="W46" i="41" s="1"/>
  <c r="DW5" i="41"/>
  <c r="DW46" i="41" s="1"/>
  <c r="BG34" i="41"/>
  <c r="BG33" i="41"/>
  <c r="BG32" i="41"/>
  <c r="BG16" i="41"/>
  <c r="BG14" i="41"/>
  <c r="BG15" i="41"/>
  <c r="BG7" i="41"/>
  <c r="BG6" i="41"/>
  <c r="BE5" i="41"/>
  <c r="BF5" i="41" s="1"/>
  <c r="BG40" i="27"/>
  <c r="K41" i="41"/>
  <c r="K43" i="41" s="1"/>
  <c r="K33" i="41"/>
  <c r="K34" i="41"/>
  <c r="K32" i="41"/>
  <c r="K16" i="41"/>
  <c r="K15" i="41"/>
  <c r="K14" i="41"/>
  <c r="K7" i="41"/>
  <c r="K6" i="41"/>
  <c r="K5" i="41"/>
  <c r="O5" i="41"/>
  <c r="O46" i="41" s="1"/>
  <c r="CE5" i="41"/>
  <c r="CE46" i="41" s="1"/>
  <c r="EY5" i="41"/>
  <c r="DK5" i="41"/>
  <c r="DK46" i="41" s="1"/>
  <c r="EU41" i="41"/>
  <c r="EU34" i="41"/>
  <c r="EU32" i="41"/>
  <c r="EU33" i="41"/>
  <c r="EU15" i="41"/>
  <c r="EU16" i="41"/>
  <c r="EU14" i="41"/>
  <c r="EU7" i="41"/>
  <c r="BA40" i="27"/>
  <c r="ES5" i="41"/>
  <c r="ET5" i="41" s="1"/>
  <c r="EU6" i="41"/>
  <c r="EQ41" i="41"/>
  <c r="EQ34" i="41"/>
  <c r="EQ32" i="41"/>
  <c r="EQ33" i="41"/>
  <c r="EQ15" i="41"/>
  <c r="EQ16" i="41"/>
  <c r="EQ14" i="41"/>
  <c r="EQ7" i="41"/>
  <c r="AZ40" i="27"/>
  <c r="EO5" i="41"/>
  <c r="EP5" i="41" s="1"/>
  <c r="EQ6" i="41"/>
  <c r="EI41" i="41"/>
  <c r="EI43" i="41" s="1"/>
  <c r="EI34" i="41"/>
  <c r="EI32" i="41"/>
  <c r="EI33" i="41"/>
  <c r="EI16" i="41"/>
  <c r="EI15" i="41"/>
  <c r="EI14" i="41"/>
  <c r="EI7" i="41"/>
  <c r="AX40" i="27"/>
  <c r="EG5" i="41"/>
  <c r="EH5" i="41" s="1"/>
  <c r="EI6" i="41"/>
  <c r="EE41" i="41"/>
  <c r="EE34" i="41"/>
  <c r="EE32" i="41"/>
  <c r="EE33" i="41"/>
  <c r="EE16" i="41"/>
  <c r="EE14" i="41"/>
  <c r="EE15" i="41"/>
  <c r="EE7" i="41"/>
  <c r="EE6" i="41"/>
  <c r="AW40" i="27"/>
  <c r="EC5" i="41"/>
  <c r="ED5" i="41" s="1"/>
  <c r="AU34" i="41"/>
  <c r="AU32" i="41"/>
  <c r="AU33" i="41"/>
  <c r="AU16" i="41"/>
  <c r="AU15" i="41"/>
  <c r="AU14" i="41"/>
  <c r="AU6" i="41"/>
  <c r="AU7" i="41"/>
  <c r="W40" i="27"/>
  <c r="AS5" i="41"/>
  <c r="AT5" i="41" s="1"/>
  <c r="BC34" i="41"/>
  <c r="BC33" i="41"/>
  <c r="BC32" i="41"/>
  <c r="BC16" i="41"/>
  <c r="BC15" i="41"/>
  <c r="BC14" i="41"/>
  <c r="BC6" i="41"/>
  <c r="BC7" i="41"/>
  <c r="Y40" i="27"/>
  <c r="BA5" i="41"/>
  <c r="BB5" i="41" s="1"/>
  <c r="DO41" i="41"/>
  <c r="DO33" i="41"/>
  <c r="DO34" i="41"/>
  <c r="DO32" i="41"/>
  <c r="DO16" i="41"/>
  <c r="DO15" i="41"/>
  <c r="DO14" i="41"/>
  <c r="DO7" i="41"/>
  <c r="DO6" i="41"/>
  <c r="AS40" i="27"/>
  <c r="DM5" i="41"/>
  <c r="DN5" i="41" s="1"/>
  <c r="CM33" i="41"/>
  <c r="CM34" i="41"/>
  <c r="CM32" i="41"/>
  <c r="CM16" i="41"/>
  <c r="CM15" i="41"/>
  <c r="CM14" i="41"/>
  <c r="CM6" i="41"/>
  <c r="AG40" i="27"/>
  <c r="CK5" i="41"/>
  <c r="CL5" i="41" s="1"/>
  <c r="CM7" i="41"/>
  <c r="CI34" i="41"/>
  <c r="CI33" i="41"/>
  <c r="CI32" i="41"/>
  <c r="CI16" i="41"/>
  <c r="CI15" i="41"/>
  <c r="CI14" i="41"/>
  <c r="AF40" i="27"/>
  <c r="CG5" i="41"/>
  <c r="CH5" i="41" s="1"/>
  <c r="CI7" i="41"/>
  <c r="CI6" i="41"/>
  <c r="FC34" i="41"/>
  <c r="FC33" i="41"/>
  <c r="FC32" i="41"/>
  <c r="FC15" i="41"/>
  <c r="FC16" i="41"/>
  <c r="FC14" i="41"/>
  <c r="BC40" i="27"/>
  <c r="FA5" i="41"/>
  <c r="FB5" i="41" s="1"/>
  <c r="FC7" i="41"/>
  <c r="FC6" i="41"/>
  <c r="AP40" i="27"/>
  <c r="CW5" i="41"/>
  <c r="EM34" i="41"/>
  <c r="EM33" i="41"/>
  <c r="EM32" i="41"/>
  <c r="EM16" i="41"/>
  <c r="EM15" i="41"/>
  <c r="EM14" i="41"/>
  <c r="EM7" i="41"/>
  <c r="AY40" i="27"/>
  <c r="EK5" i="41"/>
  <c r="EL5" i="41" s="1"/>
  <c r="EM6" i="41"/>
  <c r="S40" i="27"/>
  <c r="AC5" i="41"/>
  <c r="AI34" i="41"/>
  <c r="AI33" i="41"/>
  <c r="AI32" i="41"/>
  <c r="AI16" i="41"/>
  <c r="AI15" i="41"/>
  <c r="AI14" i="41"/>
  <c r="T40" i="27"/>
  <c r="AG5" i="41"/>
  <c r="AI7" i="41"/>
  <c r="AI6" i="41"/>
  <c r="P40" i="27"/>
  <c r="Q5" i="41"/>
  <c r="R5" i="41" s="1"/>
  <c r="DG41" i="41"/>
  <c r="DG34" i="41"/>
  <c r="DG33" i="41"/>
  <c r="DG32" i="41"/>
  <c r="DG16" i="41"/>
  <c r="DG15" i="41"/>
  <c r="DG14" i="41"/>
  <c r="DG7" i="41"/>
  <c r="AM40" i="27"/>
  <c r="DE5" i="41"/>
  <c r="DF5" i="41" s="1"/>
  <c r="DG6" i="41"/>
  <c r="FS33" i="41"/>
  <c r="FS34" i="41"/>
  <c r="FS32" i="41"/>
  <c r="FS15" i="41"/>
  <c r="FS16" i="41"/>
  <c r="FS14" i="41"/>
  <c r="FS7" i="41"/>
  <c r="BH40" i="27"/>
  <c r="FQ5" i="41"/>
  <c r="FR5" i="41" s="1"/>
  <c r="FS6" i="41"/>
  <c r="AM34" i="41"/>
  <c r="AM33" i="41"/>
  <c r="AM32" i="41"/>
  <c r="AM16" i="41"/>
  <c r="AM15" i="41"/>
  <c r="AM14" i="41"/>
  <c r="AM6" i="41"/>
  <c r="AM7" i="41"/>
  <c r="U40" i="27"/>
  <c r="AK5" i="41"/>
  <c r="AL5" i="41" s="1"/>
  <c r="AA34" i="41"/>
  <c r="AA33" i="41"/>
  <c r="AA32" i="41"/>
  <c r="AA16" i="41"/>
  <c r="AA15" i="41"/>
  <c r="AA14" i="41"/>
  <c r="AA6" i="41"/>
  <c r="R40" i="27"/>
  <c r="Y5" i="41"/>
  <c r="Z5" i="41" s="1"/>
  <c r="AA7" i="41"/>
  <c r="FW33" i="41"/>
  <c r="FW34" i="41"/>
  <c r="FW32" i="41"/>
  <c r="FW16" i="41"/>
  <c r="FW15" i="41"/>
  <c r="FW14" i="41"/>
  <c r="FW7" i="41"/>
  <c r="FW6" i="41"/>
  <c r="BJ40" i="27"/>
  <c r="FU5" i="41"/>
  <c r="FV5" i="41" s="1"/>
  <c r="BS34" i="41"/>
  <c r="BS33" i="41"/>
  <c r="BS32" i="41"/>
  <c r="BS16" i="41"/>
  <c r="BS14" i="41"/>
  <c r="BS15" i="41"/>
  <c r="BS7" i="41"/>
  <c r="BS6" i="41"/>
  <c r="BS5" i="41"/>
  <c r="CU34" i="41"/>
  <c r="CU33" i="41"/>
  <c r="CU32" i="41"/>
  <c r="CU16" i="41"/>
  <c r="CU14" i="41"/>
  <c r="CU7" i="41"/>
  <c r="CU6" i="41"/>
  <c r="AI40" i="27"/>
  <c r="CO5" i="41"/>
  <c r="GY34" i="41"/>
  <c r="GY33" i="41"/>
  <c r="GY32" i="41"/>
  <c r="GY15" i="41"/>
  <c r="GY16" i="41"/>
  <c r="GY14" i="41"/>
  <c r="GY6" i="41"/>
  <c r="BR40" i="27"/>
  <c r="GW5" i="41"/>
  <c r="GX5" i="41" s="1"/>
  <c r="GY7" i="41"/>
  <c r="HC34" i="41"/>
  <c r="HC32" i="41"/>
  <c r="HC33" i="41"/>
  <c r="HC16" i="41"/>
  <c r="HC15" i="41"/>
  <c r="HC14" i="41"/>
  <c r="HC6" i="41"/>
  <c r="BS40" i="27"/>
  <c r="HA5" i="41"/>
  <c r="HB5" i="41" s="1"/>
  <c r="HC7" i="41"/>
  <c r="GQ34" i="41"/>
  <c r="GQ32" i="41"/>
  <c r="GQ39" i="41" s="1"/>
  <c r="GQ33" i="41"/>
  <c r="GQ15" i="41"/>
  <c r="GQ16" i="41"/>
  <c r="GQ14" i="41"/>
  <c r="GQ21" i="41" s="1"/>
  <c r="BO40" i="27"/>
  <c r="GO5" i="41"/>
  <c r="GP5" i="41" s="1"/>
  <c r="GQ7" i="41"/>
  <c r="GQ6" i="41"/>
  <c r="GA34" i="41"/>
  <c r="GA33" i="41"/>
  <c r="GA32" i="41"/>
  <c r="GA15" i="41"/>
  <c r="GA16" i="41"/>
  <c r="GA14" i="41"/>
  <c r="BK40" i="27"/>
  <c r="FY5" i="41"/>
  <c r="FZ5" i="41" s="1"/>
  <c r="GA7" i="41"/>
  <c r="GA6" i="41"/>
  <c r="BL36" i="27"/>
  <c r="GC41" i="41" s="1"/>
  <c r="GD41" i="41" s="1"/>
  <c r="BL34" i="27"/>
  <c r="GC37" i="41" s="1"/>
  <c r="GD37" i="41" s="1"/>
  <c r="BL35" i="27"/>
  <c r="GC38" i="41" s="1"/>
  <c r="GD38" i="41" s="1"/>
  <c r="BL32" i="27"/>
  <c r="GC35" i="41" s="1"/>
  <c r="GD35" i="41" s="1"/>
  <c r="BL33" i="27"/>
  <c r="GC36" i="41" s="1"/>
  <c r="GD36" i="41" s="1"/>
  <c r="BL31" i="27"/>
  <c r="GC34" i="41" s="1"/>
  <c r="GD34" i="41" s="1"/>
  <c r="BL30" i="27"/>
  <c r="GC33" i="41" s="1"/>
  <c r="GD33" i="41" s="1"/>
  <c r="BL29" i="27"/>
  <c r="GC32" i="41" s="1"/>
  <c r="GD32" i="41" s="1"/>
  <c r="BL28" i="27"/>
  <c r="GC29" i="41" s="1"/>
  <c r="GD29" i="41" s="1"/>
  <c r="BL27" i="27"/>
  <c r="GC28" i="41" s="1"/>
  <c r="GD28" i="41" s="1"/>
  <c r="BL26" i="27"/>
  <c r="GC27" i="41" s="1"/>
  <c r="GD27" i="41" s="1"/>
  <c r="BL24" i="27"/>
  <c r="GC25" i="41" s="1"/>
  <c r="GD25" i="41" s="1"/>
  <c r="BL25" i="27"/>
  <c r="GC26" i="41" s="1"/>
  <c r="GD26" i="41" s="1"/>
  <c r="BL22" i="27"/>
  <c r="GC23" i="41" s="1"/>
  <c r="GD23" i="41" s="1"/>
  <c r="BL23" i="27"/>
  <c r="GC24" i="41" s="1"/>
  <c r="GD24" i="41" s="1"/>
  <c r="BL21" i="27"/>
  <c r="GC20" i="41" s="1"/>
  <c r="GD20" i="41" s="1"/>
  <c r="BL20" i="27"/>
  <c r="GC19" i="41" s="1"/>
  <c r="GD19" i="41" s="1"/>
  <c r="BL19" i="27"/>
  <c r="GC18" i="41" s="1"/>
  <c r="GD18" i="41" s="1"/>
  <c r="BL18" i="27"/>
  <c r="GC17" i="41" s="1"/>
  <c r="GD17" i="41" s="1"/>
  <c r="BL17" i="27"/>
  <c r="GC16" i="41" s="1"/>
  <c r="GD16" i="41" s="1"/>
  <c r="BL16" i="27"/>
  <c r="GC15" i="41" s="1"/>
  <c r="GD15" i="41" s="1"/>
  <c r="BL14" i="27"/>
  <c r="GC11" i="41" s="1"/>
  <c r="GD11" i="41" s="1"/>
  <c r="BL13" i="27"/>
  <c r="GC10" i="41" s="1"/>
  <c r="GD10" i="41" s="1"/>
  <c r="BL15" i="27"/>
  <c r="GC14" i="41" s="1"/>
  <c r="GD14" i="41" s="1"/>
  <c r="BL12" i="27"/>
  <c r="GC9" i="41" s="1"/>
  <c r="GD9" i="41" s="1"/>
  <c r="BL11" i="27"/>
  <c r="GC8" i="41" s="1"/>
  <c r="GD8" i="41" s="1"/>
  <c r="BL9" i="27"/>
  <c r="GC6" i="41" s="1"/>
  <c r="GD6" i="41" s="1"/>
  <c r="BL8" i="27"/>
  <c r="BL10" i="27"/>
  <c r="GC7" i="41" s="1"/>
  <c r="GD7" i="41" s="1"/>
  <c r="C36" i="91"/>
  <c r="E36" i="91" s="1"/>
  <c r="G36" i="91" s="1"/>
  <c r="G38" i="91" s="1"/>
  <c r="G39" i="91" s="1"/>
  <c r="G21" i="92"/>
  <c r="C22" i="92"/>
  <c r="FK41" i="41"/>
  <c r="BG41" i="41"/>
  <c r="AU41" i="41"/>
  <c r="CM41" i="41"/>
  <c r="CI41" i="41"/>
  <c r="FC41" i="41"/>
  <c r="AI41" i="41"/>
  <c r="FS41" i="41"/>
  <c r="AM41" i="41"/>
  <c r="AA41" i="41"/>
  <c r="FW41" i="41"/>
  <c r="CU41" i="41"/>
  <c r="Q34" i="41"/>
  <c r="R34" i="41" s="1"/>
  <c r="Q33" i="41"/>
  <c r="R33" i="41" s="1"/>
  <c r="Q32" i="41"/>
  <c r="R32" i="41" s="1"/>
  <c r="Q15" i="41"/>
  <c r="R15" i="41" s="1"/>
  <c r="Q16" i="41"/>
  <c r="R16" i="41" s="1"/>
  <c r="Q14" i="41"/>
  <c r="R14" i="41" s="1"/>
  <c r="Q6" i="41"/>
  <c r="R6" i="41" s="1"/>
  <c r="Q7" i="41"/>
  <c r="R7" i="41" s="1"/>
  <c r="Q41" i="41"/>
  <c r="AE43" i="41" l="1"/>
  <c r="AY43" i="41"/>
  <c r="AE30" i="41"/>
  <c r="CQ30" i="41"/>
  <c r="AE21" i="41"/>
  <c r="AD43" i="41"/>
  <c r="CQ39" i="41"/>
  <c r="AE39" i="41"/>
  <c r="CY5" i="41"/>
  <c r="CX5" i="41"/>
  <c r="GU15" i="41"/>
  <c r="GT15" i="41"/>
  <c r="M45" i="41"/>
  <c r="N12" i="41"/>
  <c r="N45" i="41" s="1"/>
  <c r="Q43" i="41"/>
  <c r="R43" i="41" s="1"/>
  <c r="R41" i="41"/>
  <c r="EA17" i="41"/>
  <c r="DZ17" i="41"/>
  <c r="BO38" i="41"/>
  <c r="BN38" i="41"/>
  <c r="EA35" i="41"/>
  <c r="DZ35" i="41"/>
  <c r="EA38" i="41"/>
  <c r="DZ38" i="41"/>
  <c r="AO45" i="41"/>
  <c r="AP12" i="41"/>
  <c r="AP45" i="41" s="1"/>
  <c r="GU11" i="41"/>
  <c r="GT11" i="41"/>
  <c r="EA34" i="41"/>
  <c r="DZ34" i="41"/>
  <c r="EA11" i="41"/>
  <c r="DZ11" i="41"/>
  <c r="BO35" i="41"/>
  <c r="BN35" i="41"/>
  <c r="DU45" i="41"/>
  <c r="DV12" i="41"/>
  <c r="DV45" i="41" s="1"/>
  <c r="AD21" i="41"/>
  <c r="CQ5" i="41"/>
  <c r="CQ46" i="41" s="1"/>
  <c r="CP5" i="41"/>
  <c r="AE5" i="41"/>
  <c r="AE46" i="41" s="1"/>
  <c r="AD5" i="41"/>
  <c r="AD12" i="41" s="1"/>
  <c r="EA29" i="41"/>
  <c r="DZ29" i="41"/>
  <c r="EA6" i="41"/>
  <c r="DZ6" i="41"/>
  <c r="GU35" i="41"/>
  <c r="GT35" i="41"/>
  <c r="U45" i="41"/>
  <c r="V12" i="41"/>
  <c r="V45" i="41" s="1"/>
  <c r="FO42" i="41"/>
  <c r="FN42" i="41"/>
  <c r="BO28" i="41"/>
  <c r="BN28" i="41"/>
  <c r="BO6" i="41"/>
  <c r="BN6" i="41"/>
  <c r="AD39" i="41"/>
  <c r="BO15" i="41"/>
  <c r="BN15" i="41"/>
  <c r="GU38" i="41"/>
  <c r="GT38" i="41"/>
  <c r="EA28" i="41"/>
  <c r="DZ28" i="41"/>
  <c r="GU33" i="41"/>
  <c r="GT33" i="41"/>
  <c r="GU27" i="41"/>
  <c r="GT27" i="41"/>
  <c r="GE42" i="41"/>
  <c r="GD42" i="41"/>
  <c r="GU37" i="41"/>
  <c r="GT37" i="41"/>
  <c r="BO11" i="41"/>
  <c r="BN11" i="41"/>
  <c r="EA15" i="41"/>
  <c r="DZ15" i="41"/>
  <c r="CY41" i="41"/>
  <c r="CX41" i="41"/>
  <c r="EA25" i="41"/>
  <c r="DZ25" i="41"/>
  <c r="DI45" i="41"/>
  <c r="DJ12" i="41"/>
  <c r="DJ45" i="41" s="1"/>
  <c r="BO37" i="41"/>
  <c r="BN37" i="41"/>
  <c r="BO8" i="41"/>
  <c r="BN8" i="41"/>
  <c r="AD30" i="41"/>
  <c r="EA36" i="41"/>
  <c r="DZ36" i="41"/>
  <c r="EW45" i="41"/>
  <c r="EX12" i="41"/>
  <c r="EX45" i="41" s="1"/>
  <c r="AI5" i="41"/>
  <c r="AI46" i="41" s="1"/>
  <c r="AH5" i="41"/>
  <c r="EA37" i="41"/>
  <c r="DZ37" i="41"/>
  <c r="BO42" i="41"/>
  <c r="BN42" i="41"/>
  <c r="EY46" i="41"/>
  <c r="DC42" i="41"/>
  <c r="CY42" i="41"/>
  <c r="CY17" i="41"/>
  <c r="CY11" i="41"/>
  <c r="DC25" i="41"/>
  <c r="CY25" i="41"/>
  <c r="CY8" i="41"/>
  <c r="CY24" i="41"/>
  <c r="DC19" i="41"/>
  <c r="CY19" i="41"/>
  <c r="CY23" i="41"/>
  <c r="CY35" i="41"/>
  <c r="CY16" i="41"/>
  <c r="DC36" i="41"/>
  <c r="CY36" i="41"/>
  <c r="DC33" i="41"/>
  <c r="CY33" i="41"/>
  <c r="DC10" i="41"/>
  <c r="CY10" i="41"/>
  <c r="CY37" i="41"/>
  <c r="CY34" i="41"/>
  <c r="DC32" i="41"/>
  <c r="CY32" i="41"/>
  <c r="CY20" i="41"/>
  <c r="CY7" i="41"/>
  <c r="CY38" i="41"/>
  <c r="CY29" i="41"/>
  <c r="DC15" i="41"/>
  <c r="CY15" i="41"/>
  <c r="DC6" i="41"/>
  <c r="CY6" i="41"/>
  <c r="CY14" i="41"/>
  <c r="CY27" i="41"/>
  <c r="DC9" i="41"/>
  <c r="CY9" i="41"/>
  <c r="DC28" i="41"/>
  <c r="CY28" i="41"/>
  <c r="DC18" i="41"/>
  <c r="CY18" i="41"/>
  <c r="CY26" i="41"/>
  <c r="CO21" i="41"/>
  <c r="CP21" i="41" s="1"/>
  <c r="CQ15" i="41"/>
  <c r="CQ21" i="41" s="1"/>
  <c r="K46" i="41"/>
  <c r="BS46" i="41"/>
  <c r="CU15" i="41"/>
  <c r="CU21" i="41" s="1"/>
  <c r="DC29" i="41"/>
  <c r="HC43" i="41"/>
  <c r="DC7" i="41"/>
  <c r="FC43" i="41"/>
  <c r="FS43" i="41"/>
  <c r="BG43" i="41"/>
  <c r="DC37" i="41"/>
  <c r="DC20" i="41"/>
  <c r="GC43" i="41"/>
  <c r="GD43" i="41" s="1"/>
  <c r="DG43" i="41"/>
  <c r="AU43" i="41"/>
  <c r="AI43" i="41"/>
  <c r="DO43" i="41"/>
  <c r="DC11" i="41"/>
  <c r="CI43" i="41"/>
  <c r="DC24" i="41"/>
  <c r="FK43" i="41"/>
  <c r="AM43" i="41"/>
  <c r="DC17" i="41"/>
  <c r="BK43" i="41"/>
  <c r="CM43" i="41"/>
  <c r="DC23" i="41"/>
  <c r="FG43" i="41"/>
  <c r="CU43" i="41"/>
  <c r="AA43" i="41"/>
  <c r="FW43" i="41"/>
  <c r="EQ43" i="41"/>
  <c r="GY43" i="41"/>
  <c r="EU43" i="41"/>
  <c r="GU41" i="41"/>
  <c r="GS43" i="41"/>
  <c r="GT43" i="41" s="1"/>
  <c r="EE43" i="41"/>
  <c r="DY43" i="41"/>
  <c r="DZ43" i="41" s="1"/>
  <c r="GA43" i="41"/>
  <c r="BC43" i="41"/>
  <c r="EM43" i="41"/>
  <c r="CW43" i="41"/>
  <c r="CX43" i="41" s="1"/>
  <c r="FM43" i="41"/>
  <c r="FN43" i="41" s="1"/>
  <c r="BO41" i="41"/>
  <c r="BM43" i="41"/>
  <c r="BN43" i="41" s="1"/>
  <c r="BS43" i="41"/>
  <c r="DG30" i="41"/>
  <c r="DC26" i="41"/>
  <c r="DC8" i="41"/>
  <c r="CW30" i="41"/>
  <c r="CX30" i="41" s="1"/>
  <c r="DC34" i="41"/>
  <c r="DC35" i="41"/>
  <c r="DC16" i="41"/>
  <c r="DC38" i="41"/>
  <c r="DA21" i="41"/>
  <c r="DC14" i="41"/>
  <c r="DC27" i="41"/>
  <c r="DA46" i="41"/>
  <c r="CW21" i="41"/>
  <c r="CX21" i="41" s="1"/>
  <c r="DA39" i="41"/>
  <c r="DB39" i="41" s="1"/>
  <c r="DC41" i="41"/>
  <c r="CW39" i="41"/>
  <c r="CX39" i="41" s="1"/>
  <c r="DA30" i="41"/>
  <c r="DB30" i="41" s="1"/>
  <c r="DA12" i="41"/>
  <c r="I45" i="41"/>
  <c r="AA39" i="41"/>
  <c r="Q39" i="41"/>
  <c r="R39" i="41" s="1"/>
  <c r="AW45" i="41"/>
  <c r="DY46" i="41"/>
  <c r="AY12" i="41"/>
  <c r="AY45" i="41" s="1"/>
  <c r="DE12" i="41"/>
  <c r="DE46" i="41"/>
  <c r="FY12" i="41"/>
  <c r="FY46" i="41"/>
  <c r="AK12" i="41"/>
  <c r="AK46" i="41"/>
  <c r="FQ12" i="41"/>
  <c r="FQ46" i="41"/>
  <c r="EC12" i="41"/>
  <c r="EC46" i="41"/>
  <c r="DJ46" i="41"/>
  <c r="CC45" i="41"/>
  <c r="EK12" i="41"/>
  <c r="EK46" i="41"/>
  <c r="AC12" i="41"/>
  <c r="AC45" i="41" s="1"/>
  <c r="AC46" i="41"/>
  <c r="DK12" i="41"/>
  <c r="DK45" i="41" s="1"/>
  <c r="AX46" i="41"/>
  <c r="BQ45" i="41"/>
  <c r="GO12" i="41"/>
  <c r="GO46" i="41"/>
  <c r="GY39" i="41"/>
  <c r="AG12" i="41"/>
  <c r="AG46" i="41"/>
  <c r="AS12" i="41"/>
  <c r="AS46" i="41"/>
  <c r="EG12" i="41"/>
  <c r="EG46" i="41"/>
  <c r="EO12" i="41"/>
  <c r="EO46" i="41"/>
  <c r="ES12" i="41"/>
  <c r="ES46" i="41"/>
  <c r="EX46" i="41"/>
  <c r="FE12" i="41"/>
  <c r="FE46" i="41"/>
  <c r="Q46" i="41"/>
  <c r="FU12" i="41"/>
  <c r="FU46" i="41"/>
  <c r="N46" i="41"/>
  <c r="DW12" i="41"/>
  <c r="DW45" i="41" s="1"/>
  <c r="GS46" i="41"/>
  <c r="CW12" i="41"/>
  <c r="CX12" i="41" s="1"/>
  <c r="CW46" i="41"/>
  <c r="Y12" i="41"/>
  <c r="Y46" i="41"/>
  <c r="CD46" i="41"/>
  <c r="FG39" i="41"/>
  <c r="BR46" i="41"/>
  <c r="O12" i="41"/>
  <c r="O45" i="41" s="1"/>
  <c r="DV46" i="41"/>
  <c r="EY12" i="41"/>
  <c r="EY45" i="41" s="1"/>
  <c r="BK39" i="41"/>
  <c r="BA12" i="41"/>
  <c r="BA46" i="41"/>
  <c r="CO12" i="41"/>
  <c r="CP12" i="41" s="1"/>
  <c r="CO46" i="41"/>
  <c r="CK12" i="41"/>
  <c r="CK46" i="41"/>
  <c r="W12" i="41"/>
  <c r="W45" i="41" s="1"/>
  <c r="J46" i="41"/>
  <c r="BE12" i="41"/>
  <c r="BE46" i="41"/>
  <c r="V46" i="41"/>
  <c r="FI12" i="41"/>
  <c r="FI46" i="41"/>
  <c r="FC39" i="41"/>
  <c r="DM12" i="41"/>
  <c r="DM46" i="41"/>
  <c r="AQ12" i="41"/>
  <c r="AQ45" i="41" s="1"/>
  <c r="AP46" i="41"/>
  <c r="GW12" i="41"/>
  <c r="GW46" i="41"/>
  <c r="CG12" i="41"/>
  <c r="CG46" i="41"/>
  <c r="BI12" i="41"/>
  <c r="BI46" i="41"/>
  <c r="BM46" i="41"/>
  <c r="Q21" i="41"/>
  <c r="R21" i="41" s="1"/>
  <c r="AM39" i="41"/>
  <c r="HA12" i="41"/>
  <c r="HA46" i="41"/>
  <c r="FA12" i="41"/>
  <c r="FA46" i="41"/>
  <c r="HC39" i="41"/>
  <c r="EM39" i="41"/>
  <c r="GC39" i="41"/>
  <c r="GD39" i="41" s="1"/>
  <c r="GA39" i="41"/>
  <c r="AI39" i="41"/>
  <c r="BO32" i="41"/>
  <c r="BM39" i="41"/>
  <c r="BN39" i="41" s="1"/>
  <c r="DY39" i="41"/>
  <c r="DZ39" i="41" s="1"/>
  <c r="EU39" i="41"/>
  <c r="FO32" i="41"/>
  <c r="FM39" i="41"/>
  <c r="FN39" i="41" s="1"/>
  <c r="EE39" i="41"/>
  <c r="EQ39" i="41"/>
  <c r="DO39" i="41"/>
  <c r="DG39" i="41"/>
  <c r="AU39" i="41"/>
  <c r="FS39" i="41"/>
  <c r="CM39" i="41"/>
  <c r="GU32" i="41"/>
  <c r="GS39" i="41"/>
  <c r="GT39" i="41" s="1"/>
  <c r="EI39" i="41"/>
  <c r="BS39" i="41"/>
  <c r="CE39" i="41"/>
  <c r="CU39" i="41"/>
  <c r="AY39" i="41"/>
  <c r="FW39" i="41"/>
  <c r="BC39" i="41"/>
  <c r="CI39" i="41"/>
  <c r="K39" i="41"/>
  <c r="BG39" i="41"/>
  <c r="FK39" i="41"/>
  <c r="AU30" i="41"/>
  <c r="EE30" i="41"/>
  <c r="BM30" i="41"/>
  <c r="BN30" i="41" s="1"/>
  <c r="S30" i="41"/>
  <c r="EM30" i="41"/>
  <c r="EM21" i="41"/>
  <c r="CM30" i="41"/>
  <c r="FW30" i="41"/>
  <c r="BK30" i="41"/>
  <c r="EQ30" i="41"/>
  <c r="GC30" i="41"/>
  <c r="GD30" i="41" s="1"/>
  <c r="BC30" i="41"/>
  <c r="CE30" i="41"/>
  <c r="FK30" i="41"/>
  <c r="CI30" i="41"/>
  <c r="FC30" i="41"/>
  <c r="AU21" i="41"/>
  <c r="FM30" i="41"/>
  <c r="FN30" i="41" s="1"/>
  <c r="EU30" i="41"/>
  <c r="GY30" i="41"/>
  <c r="DY30" i="41"/>
  <c r="DZ30" i="41" s="1"/>
  <c r="GS30" i="41"/>
  <c r="GT30" i="41" s="1"/>
  <c r="AM30" i="41"/>
  <c r="BG30" i="41"/>
  <c r="HC30" i="41"/>
  <c r="DO30" i="41"/>
  <c r="BS30" i="41"/>
  <c r="AY30" i="41"/>
  <c r="CU30" i="41"/>
  <c r="FS30" i="41"/>
  <c r="AA30" i="41"/>
  <c r="FG30" i="41"/>
  <c r="EI30" i="41"/>
  <c r="AI30" i="41"/>
  <c r="FK21" i="41"/>
  <c r="GA30" i="41"/>
  <c r="FS21" i="41"/>
  <c r="EI21" i="41"/>
  <c r="FG21" i="41"/>
  <c r="BK21" i="41"/>
  <c r="EA14" i="41"/>
  <c r="DY21" i="41"/>
  <c r="DZ21" i="41" s="1"/>
  <c r="GA21" i="41"/>
  <c r="DG21" i="41"/>
  <c r="AM21" i="41"/>
  <c r="EQ21" i="41"/>
  <c r="EU21" i="41"/>
  <c r="AY21" i="41"/>
  <c r="FW21" i="41"/>
  <c r="DO21" i="41"/>
  <c r="BO14" i="41"/>
  <c r="BM21" i="41"/>
  <c r="BN21" i="41" s="1"/>
  <c r="CE21" i="41"/>
  <c r="AA21" i="41"/>
  <c r="GU14" i="41"/>
  <c r="GS21" i="41"/>
  <c r="GT21" i="41" s="1"/>
  <c r="CM21" i="41"/>
  <c r="GC21" i="41"/>
  <c r="GD21" i="41" s="1"/>
  <c r="BS21" i="41"/>
  <c r="CI21" i="41"/>
  <c r="K21" i="41"/>
  <c r="EE21" i="41"/>
  <c r="BC21" i="41"/>
  <c r="Q12" i="41"/>
  <c r="R12" i="41" s="1"/>
  <c r="AI21" i="41"/>
  <c r="GY21" i="41"/>
  <c r="FC21" i="41"/>
  <c r="BG21" i="41"/>
  <c r="HC21" i="41"/>
  <c r="FM21" i="41"/>
  <c r="FN21" i="41" s="1"/>
  <c r="BM12" i="41"/>
  <c r="BN12" i="41" s="1"/>
  <c r="CE12" i="41"/>
  <c r="CE45" i="41" s="1"/>
  <c r="DY12" i="41"/>
  <c r="DZ12" i="41" s="1"/>
  <c r="K12" i="41"/>
  <c r="BS12" i="41"/>
  <c r="GS12" i="41"/>
  <c r="GT12" i="41" s="1"/>
  <c r="EA9" i="41"/>
  <c r="EA42" i="41"/>
  <c r="GU23" i="41"/>
  <c r="EA7" i="41"/>
  <c r="GU10" i="41"/>
  <c r="EA27" i="41"/>
  <c r="EA10" i="41"/>
  <c r="GU34" i="41"/>
  <c r="GU25" i="41"/>
  <c r="BO9" i="41"/>
  <c r="BO33" i="41"/>
  <c r="BO34" i="41"/>
  <c r="EA16" i="41"/>
  <c r="EA41" i="41"/>
  <c r="EA8" i="41"/>
  <c r="EA24" i="41"/>
  <c r="EA23" i="41"/>
  <c r="EA32" i="41"/>
  <c r="BO29" i="41"/>
  <c r="BO10" i="41"/>
  <c r="GU20" i="41"/>
  <c r="EA33" i="41"/>
  <c r="EA26" i="41"/>
  <c r="EA18" i="41"/>
  <c r="GU9" i="41"/>
  <c r="EA20" i="41"/>
  <c r="EA19" i="41"/>
  <c r="GU36" i="41"/>
  <c r="GU42" i="41"/>
  <c r="GU19" i="41"/>
  <c r="GU18" i="41"/>
  <c r="GU6" i="41"/>
  <c r="FO34" i="41"/>
  <c r="GU17" i="41"/>
  <c r="GU16" i="41"/>
  <c r="AT26" i="27"/>
  <c r="DQ27" i="41" s="1"/>
  <c r="DR27" i="41" s="1"/>
  <c r="BO24" i="41"/>
  <c r="BO25" i="41"/>
  <c r="BO17" i="41"/>
  <c r="BO23" i="41"/>
  <c r="BO19" i="41"/>
  <c r="BO20" i="41"/>
  <c r="BO18" i="41"/>
  <c r="GE17" i="41"/>
  <c r="GE18" i="41"/>
  <c r="GE19" i="41"/>
  <c r="GE24" i="41"/>
  <c r="GE23" i="41"/>
  <c r="GE25" i="41"/>
  <c r="GE20" i="41"/>
  <c r="GU24" i="41"/>
  <c r="DS17" i="41"/>
  <c r="FO25" i="41"/>
  <c r="FO24" i="41"/>
  <c r="FO23" i="41"/>
  <c r="FO20" i="41"/>
  <c r="FO19" i="41"/>
  <c r="FO18" i="41"/>
  <c r="FO17" i="41"/>
  <c r="AV40" i="27"/>
  <c r="GU26" i="41"/>
  <c r="GU28" i="41"/>
  <c r="GU29" i="41"/>
  <c r="GU7" i="41"/>
  <c r="GU8" i="41"/>
  <c r="FO36" i="41"/>
  <c r="BP40" i="27"/>
  <c r="AT20" i="27"/>
  <c r="DQ19" i="41" s="1"/>
  <c r="DR19" i="41" s="1"/>
  <c r="AT34" i="27"/>
  <c r="DQ37" i="41" s="1"/>
  <c r="AT33" i="27"/>
  <c r="DQ36" i="41" s="1"/>
  <c r="AT25" i="27"/>
  <c r="DQ26" i="41" s="1"/>
  <c r="DR26" i="41" s="1"/>
  <c r="BO7" i="41"/>
  <c r="BO26" i="41"/>
  <c r="BO36" i="41"/>
  <c r="BO16" i="41"/>
  <c r="G41" i="53"/>
  <c r="G42" i="53" s="1"/>
  <c r="AT31" i="27"/>
  <c r="DQ34" i="41" s="1"/>
  <c r="DR34" i="41" s="1"/>
  <c r="AT9" i="27"/>
  <c r="DQ6" i="41" s="1"/>
  <c r="DR6" i="41" s="1"/>
  <c r="AT36" i="27"/>
  <c r="DQ41" i="41" s="1"/>
  <c r="DR41" i="41" s="1"/>
  <c r="AT8" i="27"/>
  <c r="AT27" i="27"/>
  <c r="DQ28" i="41" s="1"/>
  <c r="DR28" i="41" s="1"/>
  <c r="AT11" i="27"/>
  <c r="DQ8" i="41" s="1"/>
  <c r="DR8" i="41" s="1"/>
  <c r="AT12" i="27"/>
  <c r="DQ9" i="41" s="1"/>
  <c r="DR9" i="41" s="1"/>
  <c r="AT35" i="27"/>
  <c r="DQ38" i="41" s="1"/>
  <c r="DR38" i="41" s="1"/>
  <c r="AT32" i="27"/>
  <c r="DQ35" i="41" s="1"/>
  <c r="DR35" i="41" s="1"/>
  <c r="AT37" i="27"/>
  <c r="DQ42" i="41" s="1"/>
  <c r="DR42" i="41" s="1"/>
  <c r="AT29" i="27"/>
  <c r="DQ32" i="41" s="1"/>
  <c r="DR32" i="41" s="1"/>
  <c r="AT30" i="27"/>
  <c r="DQ33" i="41" s="1"/>
  <c r="DR33" i="41" s="1"/>
  <c r="AT28" i="27"/>
  <c r="DQ29" i="41" s="1"/>
  <c r="DR29" i="41" s="1"/>
  <c r="AT10" i="27"/>
  <c r="DQ7" i="41" s="1"/>
  <c r="DR7" i="41" s="1"/>
  <c r="AT17" i="27"/>
  <c r="DQ16" i="41" s="1"/>
  <c r="DR16" i="41" s="1"/>
  <c r="AA40" i="27"/>
  <c r="AT13" i="27"/>
  <c r="DQ10" i="41" s="1"/>
  <c r="DR10" i="41" s="1"/>
  <c r="AT16" i="27"/>
  <c r="DQ15" i="41" s="1"/>
  <c r="DR15" i="41" s="1"/>
  <c r="AT24" i="27"/>
  <c r="DQ25" i="41" s="1"/>
  <c r="DR25" i="41" s="1"/>
  <c r="AT23" i="27"/>
  <c r="DQ24" i="41" s="1"/>
  <c r="DR24" i="41" s="1"/>
  <c r="AT15" i="27"/>
  <c r="DQ14" i="41" s="1"/>
  <c r="DR14" i="41" s="1"/>
  <c r="AT21" i="27"/>
  <c r="DQ20" i="41" s="1"/>
  <c r="DR20" i="41" s="1"/>
  <c r="AT14" i="27"/>
  <c r="DQ11" i="41" s="1"/>
  <c r="DR11" i="41" s="1"/>
  <c r="AT22" i="27"/>
  <c r="DQ23" i="41" s="1"/>
  <c r="DR23" i="41" s="1"/>
  <c r="AT19" i="27"/>
  <c r="DQ18" i="41" s="1"/>
  <c r="DR18" i="41" s="1"/>
  <c r="FO10" i="41"/>
  <c r="FO35" i="41"/>
  <c r="FM5" i="41"/>
  <c r="FN5" i="41" s="1"/>
  <c r="BF40" i="27"/>
  <c r="FO37" i="41"/>
  <c r="FO7" i="41"/>
  <c r="FO29" i="41"/>
  <c r="FO9" i="41"/>
  <c r="FO33" i="41"/>
  <c r="FO6" i="41"/>
  <c r="FO41" i="41"/>
  <c r="FO8" i="41"/>
  <c r="FO28" i="41"/>
  <c r="FO27" i="41"/>
  <c r="FO26" i="41"/>
  <c r="FO16" i="41"/>
  <c r="FO15" i="41"/>
  <c r="FO14" i="41"/>
  <c r="FO11" i="41"/>
  <c r="GE26" i="41"/>
  <c r="GE29" i="41"/>
  <c r="GE35" i="41"/>
  <c r="GE38" i="41"/>
  <c r="GE28" i="41"/>
  <c r="GE11" i="41"/>
  <c r="GE37" i="41"/>
  <c r="GE27" i="41"/>
  <c r="GE10" i="41"/>
  <c r="GE9" i="41"/>
  <c r="GE8" i="41"/>
  <c r="GE36" i="41"/>
  <c r="FK5" i="41"/>
  <c r="FK46" i="41" s="1"/>
  <c r="BK5" i="41"/>
  <c r="BK46" i="41" s="1"/>
  <c r="FG5" i="41"/>
  <c r="FG46" i="41" s="1"/>
  <c r="BG5" i="41"/>
  <c r="BG46" i="41" s="1"/>
  <c r="EU5" i="41"/>
  <c r="EU46" i="41" s="1"/>
  <c r="EQ5" i="41"/>
  <c r="EQ46" i="41" s="1"/>
  <c r="BO5" i="41"/>
  <c r="EI5" i="41"/>
  <c r="EI46" i="41" s="1"/>
  <c r="EE5" i="41"/>
  <c r="EE46" i="41" s="1"/>
  <c r="AU5" i="41"/>
  <c r="AU46" i="41" s="1"/>
  <c r="BC5" i="41"/>
  <c r="BC46" i="41" s="1"/>
  <c r="DO5" i="41"/>
  <c r="DO46" i="41" s="1"/>
  <c r="CM5" i="41"/>
  <c r="CM46" i="41" s="1"/>
  <c r="CI5" i="41"/>
  <c r="CI46" i="41" s="1"/>
  <c r="FC5" i="41"/>
  <c r="FC46" i="41" s="1"/>
  <c r="DC5" i="41"/>
  <c r="EM5" i="41"/>
  <c r="EM46" i="41" s="1"/>
  <c r="S5" i="41"/>
  <c r="DG5" i="41"/>
  <c r="DG46" i="41" s="1"/>
  <c r="FS5" i="41"/>
  <c r="FS46" i="41" s="1"/>
  <c r="AM5" i="41"/>
  <c r="AM46" i="41" s="1"/>
  <c r="AA5" i="41"/>
  <c r="AA46" i="41" s="1"/>
  <c r="FW5" i="41"/>
  <c r="FW46" i="41" s="1"/>
  <c r="CU5" i="41"/>
  <c r="CU46" i="41" s="1"/>
  <c r="EA5" i="41"/>
  <c r="GU5" i="41"/>
  <c r="GU46" i="41" s="1"/>
  <c r="GY5" i="41"/>
  <c r="GY46" i="41" s="1"/>
  <c r="HC5" i="41"/>
  <c r="HC46" i="41" s="1"/>
  <c r="GQ5" i="41"/>
  <c r="GQ46" i="41" s="1"/>
  <c r="GA5" i="41"/>
  <c r="GA46" i="41" s="1"/>
  <c r="GE41" i="41"/>
  <c r="GE34" i="41"/>
  <c r="GE33" i="41"/>
  <c r="GE32" i="41"/>
  <c r="GE16" i="41"/>
  <c r="GE15" i="41"/>
  <c r="GE14" i="41"/>
  <c r="GE6" i="41"/>
  <c r="BL40" i="27"/>
  <c r="GC5" i="41"/>
  <c r="GD5" i="41" s="1"/>
  <c r="GE7" i="41"/>
  <c r="E22" i="92"/>
  <c r="B22" i="92"/>
  <c r="S34" i="41"/>
  <c r="S33" i="41"/>
  <c r="S32" i="41"/>
  <c r="S15" i="41"/>
  <c r="S16" i="41"/>
  <c r="S14" i="41"/>
  <c r="S6" i="41"/>
  <c r="S7" i="41"/>
  <c r="S41" i="41"/>
  <c r="S43" i="41" s="1"/>
  <c r="BO43" i="41" l="1"/>
  <c r="FO43" i="41"/>
  <c r="CQ12" i="41"/>
  <c r="CQ45" i="41" s="1"/>
  <c r="CY43" i="41"/>
  <c r="GE43" i="41"/>
  <c r="CG45" i="41"/>
  <c r="CH12" i="41"/>
  <c r="CH45" i="41" s="1"/>
  <c r="FU45" i="41"/>
  <c r="FV12" i="41"/>
  <c r="FV45" i="41" s="1"/>
  <c r="GW45" i="41"/>
  <c r="GX12" i="41"/>
  <c r="GX45" i="41" s="1"/>
  <c r="BA45" i="41"/>
  <c r="BB12" i="41"/>
  <c r="BB45" i="41" s="1"/>
  <c r="FE45" i="41"/>
  <c r="FF12" i="41"/>
  <c r="FF45" i="41" s="1"/>
  <c r="EK45" i="41"/>
  <c r="EL12" i="41"/>
  <c r="EL45" i="41" s="1"/>
  <c r="DM45" i="41"/>
  <c r="DN12" i="41"/>
  <c r="DN45" i="41" s="1"/>
  <c r="ES45" i="41"/>
  <c r="ET12" i="41"/>
  <c r="ET45" i="41" s="1"/>
  <c r="DC43" i="41"/>
  <c r="EO45" i="41"/>
  <c r="EP12" i="41"/>
  <c r="EP45" i="41" s="1"/>
  <c r="FI45" i="41"/>
  <c r="FJ12" i="41"/>
  <c r="FJ45" i="41" s="1"/>
  <c r="EC45" i="41"/>
  <c r="ED12" i="41"/>
  <c r="ED45" i="41" s="1"/>
  <c r="FA45" i="41"/>
  <c r="FB12" i="41"/>
  <c r="FB45" i="41" s="1"/>
  <c r="EG45" i="41"/>
  <c r="EH12" i="41"/>
  <c r="EH45" i="41" s="1"/>
  <c r="Y45" i="41"/>
  <c r="Z12" i="41"/>
  <c r="Z45" i="41" s="1"/>
  <c r="FQ45" i="41"/>
  <c r="FR12" i="41"/>
  <c r="FR45" i="41" s="1"/>
  <c r="DS36" i="41"/>
  <c r="DR36" i="41"/>
  <c r="HA45" i="41"/>
  <c r="HB12" i="41"/>
  <c r="HB45" i="41" s="1"/>
  <c r="AS45" i="41"/>
  <c r="AT12" i="41"/>
  <c r="AT45" i="41" s="1"/>
  <c r="DS37" i="41"/>
  <c r="DR37" i="41"/>
  <c r="BE45" i="41"/>
  <c r="BF12" i="41"/>
  <c r="BF45" i="41" s="1"/>
  <c r="AK45" i="41"/>
  <c r="AL12" i="41"/>
  <c r="AL45" i="41" s="1"/>
  <c r="AG45" i="41"/>
  <c r="AH12" i="41"/>
  <c r="AH45" i="41" s="1"/>
  <c r="FY45" i="41"/>
  <c r="FZ12" i="41"/>
  <c r="FZ45" i="41" s="1"/>
  <c r="BI45" i="41"/>
  <c r="BJ12" i="41"/>
  <c r="BJ45" i="41" s="1"/>
  <c r="CK45" i="41"/>
  <c r="CL12" i="41"/>
  <c r="CL45" i="41" s="1"/>
  <c r="GO45" i="41"/>
  <c r="GP12" i="41"/>
  <c r="GP45" i="41" s="1"/>
  <c r="DE45" i="41"/>
  <c r="DF12" i="41"/>
  <c r="DF45" i="41" s="1"/>
  <c r="CO45" i="41"/>
  <c r="CY46" i="41"/>
  <c r="CY30" i="41"/>
  <c r="CY39" i="41"/>
  <c r="CY21" i="41"/>
  <c r="CY12" i="41"/>
  <c r="EA46" i="41"/>
  <c r="BO46" i="41"/>
  <c r="S46" i="41"/>
  <c r="DC46" i="41"/>
  <c r="K45" i="41"/>
  <c r="BS45" i="41"/>
  <c r="EA43" i="41"/>
  <c r="DC30" i="41"/>
  <c r="DQ43" i="41"/>
  <c r="DR43" i="41" s="1"/>
  <c r="GU43" i="41"/>
  <c r="GU39" i="41"/>
  <c r="GU21" i="41"/>
  <c r="EA21" i="41"/>
  <c r="DC39" i="41"/>
  <c r="DC21" i="41"/>
  <c r="DA45" i="41"/>
  <c r="CW45" i="41"/>
  <c r="BR45" i="41"/>
  <c r="CM12" i="41"/>
  <c r="CM45" i="41" s="1"/>
  <c r="FZ46" i="41"/>
  <c r="DO12" i="41"/>
  <c r="DO45" i="41" s="1"/>
  <c r="BJ46" i="41"/>
  <c r="FM12" i="41"/>
  <c r="FM46" i="41"/>
  <c r="J45" i="41"/>
  <c r="FF46" i="41"/>
  <c r="CL46" i="41"/>
  <c r="FS12" i="41"/>
  <c r="FS45" i="41" s="1"/>
  <c r="GQ12" i="41"/>
  <c r="GQ45" i="41" s="1"/>
  <c r="DF46" i="41"/>
  <c r="FK12" i="41"/>
  <c r="FK45" i="41" s="1"/>
  <c r="AL46" i="41"/>
  <c r="GC12" i="41"/>
  <c r="GC46" i="41"/>
  <c r="BB46" i="41"/>
  <c r="GP46" i="41"/>
  <c r="DG12" i="41"/>
  <c r="DG45" i="41" s="1"/>
  <c r="BC12" i="41"/>
  <c r="BC45" i="41" s="1"/>
  <c r="FJ46" i="41"/>
  <c r="AX45" i="41"/>
  <c r="BF46" i="41"/>
  <c r="BK12" i="41"/>
  <c r="BK45" i="41" s="1"/>
  <c r="Z46" i="41"/>
  <c r="AU12" i="41"/>
  <c r="AU45" i="41" s="1"/>
  <c r="AH46" i="41"/>
  <c r="GY12" i="41"/>
  <c r="GY45" i="41" s="1"/>
  <c r="GT46" i="41"/>
  <c r="AD45" i="41"/>
  <c r="AD46" i="41"/>
  <c r="EI12" i="41"/>
  <c r="EI45" i="41" s="1"/>
  <c r="CD45" i="41"/>
  <c r="GA12" i="41"/>
  <c r="GA45" i="41" s="1"/>
  <c r="AT46" i="41"/>
  <c r="Q45" i="41"/>
  <c r="GX46" i="41"/>
  <c r="ED46" i="41"/>
  <c r="AI12" i="41"/>
  <c r="AI45" i="41" s="1"/>
  <c r="EE12" i="41"/>
  <c r="EE45" i="41" s="1"/>
  <c r="GU12" i="41"/>
  <c r="GU45" i="41" s="1"/>
  <c r="AE12" i="41"/>
  <c r="AE45" i="41" s="1"/>
  <c r="EH46" i="41"/>
  <c r="BM45" i="41"/>
  <c r="AA12" i="41"/>
  <c r="AA45" i="41" s="1"/>
  <c r="DY45" i="41"/>
  <c r="HC12" i="41"/>
  <c r="HC45" i="41" s="1"/>
  <c r="CI12" i="41"/>
  <c r="CI45" i="41" s="1"/>
  <c r="AM12" i="41"/>
  <c r="AM45" i="41" s="1"/>
  <c r="FR46" i="41"/>
  <c r="R46" i="41"/>
  <c r="DZ46" i="41"/>
  <c r="EM12" i="41"/>
  <c r="EM45" i="41" s="1"/>
  <c r="BG12" i="41"/>
  <c r="BG45" i="41" s="1"/>
  <c r="CH46" i="41"/>
  <c r="FG12" i="41"/>
  <c r="FG45" i="41" s="1"/>
  <c r="DN46" i="41"/>
  <c r="GS45" i="41"/>
  <c r="BN46" i="41"/>
  <c r="DC12" i="41"/>
  <c r="EQ12" i="41"/>
  <c r="EQ45" i="41" s="1"/>
  <c r="CX46" i="41"/>
  <c r="EP46" i="41"/>
  <c r="FV46" i="41"/>
  <c r="FC12" i="41"/>
  <c r="FC45" i="41" s="1"/>
  <c r="ET46" i="41"/>
  <c r="HB46" i="41"/>
  <c r="EL46" i="41"/>
  <c r="CU12" i="41"/>
  <c r="CU45" i="41" s="1"/>
  <c r="CP45" i="41"/>
  <c r="CP46" i="41"/>
  <c r="FW12" i="41"/>
  <c r="FW45" i="41" s="1"/>
  <c r="FB46" i="41"/>
  <c r="EU12" i="41"/>
  <c r="EU45" i="41" s="1"/>
  <c r="DQ39" i="41"/>
  <c r="DR39" i="41" s="1"/>
  <c r="EA39" i="41"/>
  <c r="BO39" i="41"/>
  <c r="GE39" i="41"/>
  <c r="S39" i="41"/>
  <c r="FO39" i="41"/>
  <c r="EA30" i="41"/>
  <c r="DQ30" i="41"/>
  <c r="DR30" i="41" s="1"/>
  <c r="BO30" i="41"/>
  <c r="GU30" i="41"/>
  <c r="S21" i="41"/>
  <c r="GE30" i="41"/>
  <c r="FO30" i="41"/>
  <c r="GE21" i="41"/>
  <c r="FO21" i="41"/>
  <c r="DQ21" i="41"/>
  <c r="DR21" i="41" s="1"/>
  <c r="BO21" i="41"/>
  <c r="EA12" i="41"/>
  <c r="EA45" i="41" s="1"/>
  <c r="S12" i="41"/>
  <c r="BO12" i="41"/>
  <c r="DS27" i="41"/>
  <c r="DS25" i="41"/>
  <c r="DS18" i="41"/>
  <c r="DS23" i="41"/>
  <c r="DS19" i="41"/>
  <c r="DS20" i="41"/>
  <c r="DS24" i="41"/>
  <c r="DS26" i="41"/>
  <c r="DS7" i="41"/>
  <c r="DS29" i="41"/>
  <c r="DS32" i="41"/>
  <c r="DS42" i="41"/>
  <c r="DS38" i="41"/>
  <c r="DS35" i="41"/>
  <c r="DS9" i="41"/>
  <c r="DS8" i="41"/>
  <c r="DS33" i="41"/>
  <c r="DS28" i="41"/>
  <c r="AT40" i="27"/>
  <c r="DQ5" i="41"/>
  <c r="DS41" i="41"/>
  <c r="DS14" i="41"/>
  <c r="DS15" i="41"/>
  <c r="DS6" i="41"/>
  <c r="DS10" i="41"/>
  <c r="DS34" i="41"/>
  <c r="DS11" i="41"/>
  <c r="DS16" i="41"/>
  <c r="FO5" i="41"/>
  <c r="FO46" i="41" s="1"/>
  <c r="GE5" i="41"/>
  <c r="GE46" i="41" s="1"/>
  <c r="G22" i="92"/>
  <c r="C23" i="92"/>
  <c r="DQ46" i="41" l="1"/>
  <c r="DR5" i="41"/>
  <c r="GC45" i="41"/>
  <c r="GD12" i="41"/>
  <c r="GD45" i="41" s="1"/>
  <c r="FM45" i="41"/>
  <c r="FN12" i="41"/>
  <c r="FN45" i="41" s="1"/>
  <c r="CY45" i="41"/>
  <c r="S45" i="41"/>
  <c r="DC45" i="41"/>
  <c r="BO45" i="41"/>
  <c r="DS43" i="41"/>
  <c r="CX45" i="41"/>
  <c r="FO12" i="41"/>
  <c r="FO45" i="41" s="1"/>
  <c r="GT45" i="41"/>
  <c r="DZ45" i="41"/>
  <c r="GD46" i="41"/>
  <c r="BN45" i="41"/>
  <c r="FN46" i="41"/>
  <c r="R45" i="41"/>
  <c r="DS39" i="41"/>
  <c r="GE12" i="41"/>
  <c r="GE45" i="41" s="1"/>
  <c r="DS30" i="41"/>
  <c r="DS21" i="41"/>
  <c r="DQ12" i="41"/>
  <c r="DS5" i="41"/>
  <c r="DS46" i="41" s="1"/>
  <c r="E23" i="92"/>
  <c r="B23" i="92"/>
  <c r="DQ45" i="41" l="1"/>
  <c r="DR12" i="41"/>
  <c r="DR45" i="41" s="1"/>
  <c r="DS12" i="41"/>
  <c r="DS45" i="41" s="1"/>
  <c r="DR46" i="41"/>
  <c r="G23" i="92"/>
  <c r="C24" i="92"/>
  <c r="E24" i="92" l="1"/>
  <c r="B24" i="92"/>
  <c r="G24" i="92" l="1"/>
  <c r="C25" i="92"/>
  <c r="E25" i="92" l="1"/>
  <c r="B25" i="92"/>
  <c r="G25" i="92" l="1"/>
  <c r="C26" i="92"/>
  <c r="E26" i="92" l="1"/>
  <c r="B26" i="92"/>
  <c r="G26" i="92" l="1"/>
  <c r="C27" i="92"/>
  <c r="E27" i="92" l="1"/>
  <c r="B27" i="92"/>
  <c r="G27" i="92" l="1"/>
  <c r="C28" i="92"/>
  <c r="E28" i="92" l="1"/>
  <c r="B28" i="92"/>
  <c r="G28" i="92" l="1"/>
  <c r="C29" i="92"/>
  <c r="E29" i="92" l="1"/>
  <c r="B29" i="92"/>
  <c r="G29" i="92" l="1"/>
  <c r="C30" i="92"/>
  <c r="E30" i="92" l="1"/>
  <c r="B30" i="92"/>
  <c r="G30" i="92" l="1"/>
  <c r="C31" i="92"/>
  <c r="E31" i="92" l="1"/>
  <c r="B31" i="92"/>
  <c r="G31" i="92" l="1"/>
  <c r="C32" i="92"/>
  <c r="E32" i="92" l="1"/>
  <c r="B32" i="92"/>
  <c r="G32" i="92" l="1"/>
  <c r="C33" i="92"/>
  <c r="E33" i="92" l="1"/>
  <c r="B33" i="92"/>
  <c r="G33" i="92" l="1"/>
  <c r="C34" i="92"/>
  <c r="E34" i="92" l="1"/>
  <c r="B34" i="92"/>
  <c r="G34" i="92" l="1"/>
  <c r="C35" i="92"/>
  <c r="E35" i="92" l="1"/>
  <c r="B35" i="92"/>
  <c r="G35" i="92" l="1"/>
  <c r="C36" i="92"/>
  <c r="E36" i="92" l="1"/>
  <c r="G36" i="92" s="1"/>
  <c r="G38" i="92" s="1"/>
  <c r="G39" i="92" s="1"/>
  <c r="B36" i="92"/>
  <c r="BM37" i="27" l="1"/>
  <c r="GG42" i="41" s="1"/>
  <c r="GH42" i="41" s="1"/>
  <c r="BM36" i="27"/>
  <c r="BM35" i="27"/>
  <c r="GG38" i="41" s="1"/>
  <c r="GH38" i="41" s="1"/>
  <c r="BM33" i="27"/>
  <c r="GG36" i="41" s="1"/>
  <c r="GH36" i="41" s="1"/>
  <c r="BM34" i="27"/>
  <c r="GG37" i="41" s="1"/>
  <c r="GH37" i="41" s="1"/>
  <c r="BM31" i="27"/>
  <c r="BM32" i="27"/>
  <c r="GG35" i="41" s="1"/>
  <c r="GH35" i="41" s="1"/>
  <c r="BM29" i="27"/>
  <c r="BM30" i="27"/>
  <c r="BM28" i="27"/>
  <c r="GG29" i="41" s="1"/>
  <c r="GH29" i="41" s="1"/>
  <c r="BM25" i="27"/>
  <c r="GG26" i="41" s="1"/>
  <c r="GH26" i="41" s="1"/>
  <c r="BM26" i="27"/>
  <c r="GG27" i="41" s="1"/>
  <c r="GH27" i="41" s="1"/>
  <c r="BM27" i="27"/>
  <c r="GG28" i="41" s="1"/>
  <c r="GH28" i="41" s="1"/>
  <c r="BM23" i="27"/>
  <c r="GG24" i="41" s="1"/>
  <c r="GH24" i="41" s="1"/>
  <c r="BM24" i="27"/>
  <c r="GG25" i="41" s="1"/>
  <c r="GH25" i="41" s="1"/>
  <c r="BM21" i="27"/>
  <c r="GG20" i="41" s="1"/>
  <c r="BM22" i="27"/>
  <c r="GG23" i="41" s="1"/>
  <c r="GH23" i="41" s="1"/>
  <c r="BM20" i="27"/>
  <c r="GG19" i="41" s="1"/>
  <c r="BM19" i="27"/>
  <c r="GG18" i="41" s="1"/>
  <c r="BM18" i="27"/>
  <c r="GG17" i="41" s="1"/>
  <c r="BM16" i="27"/>
  <c r="M16" i="27" s="1"/>
  <c r="BM17" i="27"/>
  <c r="BM13" i="27"/>
  <c r="GG10" i="41" s="1"/>
  <c r="GH10" i="41" s="1"/>
  <c r="BM14" i="27"/>
  <c r="GG11" i="41" s="1"/>
  <c r="GH11" i="41" s="1"/>
  <c r="BM15" i="27"/>
  <c r="BM11" i="27"/>
  <c r="GG8" i="41" s="1"/>
  <c r="GH8" i="41" s="1"/>
  <c r="BM12" i="27"/>
  <c r="GG9" i="41" s="1"/>
  <c r="GH9" i="41" s="1"/>
  <c r="BM8" i="27"/>
  <c r="BM9" i="27"/>
  <c r="BM10" i="27"/>
  <c r="E18" i="41" l="1"/>
  <c r="GH18" i="41"/>
  <c r="E19" i="41"/>
  <c r="GH19" i="41"/>
  <c r="E20" i="41"/>
  <c r="GH20" i="41"/>
  <c r="E17" i="41"/>
  <c r="GH17" i="41"/>
  <c r="GG30" i="41"/>
  <c r="GH30" i="41" s="1"/>
  <c r="GI23" i="41"/>
  <c r="GI25" i="41"/>
  <c r="GI24" i="41"/>
  <c r="GI19" i="41"/>
  <c r="GI20" i="41"/>
  <c r="GI17" i="41"/>
  <c r="GI18" i="41"/>
  <c r="GI42" i="41"/>
  <c r="E42" i="41"/>
  <c r="GI27" i="41"/>
  <c r="E27" i="41"/>
  <c r="GI35" i="41"/>
  <c r="E35" i="41"/>
  <c r="GI26" i="41"/>
  <c r="E26" i="41"/>
  <c r="GI8" i="41"/>
  <c r="E8" i="41"/>
  <c r="GI37" i="41"/>
  <c r="E37" i="41"/>
  <c r="GI36" i="41"/>
  <c r="E36" i="41"/>
  <c r="GI28" i="41"/>
  <c r="E28" i="41"/>
  <c r="GI9" i="41"/>
  <c r="E9" i="41" s="1"/>
  <c r="GI10" i="41"/>
  <c r="E10" i="41"/>
  <c r="GI38" i="41"/>
  <c r="E38" i="41"/>
  <c r="GI29" i="41"/>
  <c r="E29" i="41"/>
  <c r="GI11" i="41"/>
  <c r="E11" i="41"/>
  <c r="M37" i="27"/>
  <c r="B37" i="27" s="1"/>
  <c r="GG41" i="41"/>
  <c r="M36" i="27"/>
  <c r="B36" i="27" s="1"/>
  <c r="M35" i="27"/>
  <c r="B35" i="27" s="1"/>
  <c r="M33" i="27"/>
  <c r="B33" i="27" s="1"/>
  <c r="M34" i="27"/>
  <c r="B34" i="27" s="1"/>
  <c r="M31" i="27"/>
  <c r="B31" i="27" s="1"/>
  <c r="GG34" i="41"/>
  <c r="GH34" i="41" s="1"/>
  <c r="M32" i="27"/>
  <c r="B32" i="27" s="1"/>
  <c r="M29" i="27"/>
  <c r="B29" i="27" s="1"/>
  <c r="GG32" i="41"/>
  <c r="GH32" i="41" s="1"/>
  <c r="M30" i="27"/>
  <c r="B30" i="27" s="1"/>
  <c r="GG33" i="41"/>
  <c r="GH33" i="41" s="1"/>
  <c r="M28" i="27"/>
  <c r="B28" i="27" s="1"/>
  <c r="M25" i="27"/>
  <c r="B25" i="27" s="1"/>
  <c r="M26" i="27"/>
  <c r="B26" i="27" s="1"/>
  <c r="M27" i="27"/>
  <c r="B27" i="27" s="1"/>
  <c r="M23" i="27"/>
  <c r="B23" i="27" s="1"/>
  <c r="M24" i="27"/>
  <c r="B24" i="27" s="1"/>
  <c r="M21" i="27"/>
  <c r="B21" i="27" s="1"/>
  <c r="M22" i="27"/>
  <c r="B22" i="27" s="1"/>
  <c r="M20" i="27"/>
  <c r="B20" i="27" s="1"/>
  <c r="M19" i="27"/>
  <c r="B19" i="27" s="1"/>
  <c r="M18" i="27"/>
  <c r="B18" i="27" s="1"/>
  <c r="B16" i="27"/>
  <c r="GG15" i="41"/>
  <c r="M17" i="27"/>
  <c r="B17" i="27" s="1"/>
  <c r="GG16" i="41"/>
  <c r="M13" i="27"/>
  <c r="B13" i="27" s="1"/>
  <c r="M14" i="27"/>
  <c r="B14" i="27" s="1"/>
  <c r="M15" i="27"/>
  <c r="B15" i="27" s="1"/>
  <c r="GG14" i="41"/>
  <c r="GH14" i="41" s="1"/>
  <c r="M11" i="27"/>
  <c r="B11" i="27" s="1"/>
  <c r="M12" i="27"/>
  <c r="B12" i="27" s="1"/>
  <c r="M8" i="27"/>
  <c r="BM40" i="27"/>
  <c r="GG5" i="41"/>
  <c r="GH5" i="41" s="1"/>
  <c r="M9" i="27"/>
  <c r="B9" i="27" s="1"/>
  <c r="GG6" i="41"/>
  <c r="GH6" i="41" s="1"/>
  <c r="M10" i="27"/>
  <c r="B10" i="27" s="1"/>
  <c r="GG7" i="41"/>
  <c r="GH7" i="41" s="1"/>
  <c r="E16" i="41" l="1"/>
  <c r="GH16" i="41"/>
  <c r="E15" i="41"/>
  <c r="GH15" i="41"/>
  <c r="GG43" i="41"/>
  <c r="GH43" i="41" s="1"/>
  <c r="GH41" i="41"/>
  <c r="D42" i="41"/>
  <c r="G42" i="41" s="1"/>
  <c r="D26" i="41"/>
  <c r="G26" i="41" s="1"/>
  <c r="D17" i="41"/>
  <c r="F17" i="41" s="1"/>
  <c r="D20" i="41"/>
  <c r="D29" i="41"/>
  <c r="G29" i="41" s="1"/>
  <c r="D11" i="41"/>
  <c r="G11" i="41" s="1"/>
  <c r="D35" i="41"/>
  <c r="F35" i="41" s="1"/>
  <c r="D36" i="41"/>
  <c r="AE41" i="86" s="1"/>
  <c r="D8" i="41"/>
  <c r="F8" i="41" s="1"/>
  <c r="D9" i="41"/>
  <c r="AE14" i="86" s="1"/>
  <c r="D19" i="41"/>
  <c r="D18" i="41"/>
  <c r="D10" i="41"/>
  <c r="F10" i="41" s="1"/>
  <c r="D28" i="41"/>
  <c r="F28" i="41" s="1"/>
  <c r="D37" i="41"/>
  <c r="G37" i="41" s="1"/>
  <c r="D38" i="41"/>
  <c r="G38" i="41" s="1"/>
  <c r="D27" i="41"/>
  <c r="AE32" i="86" s="1"/>
  <c r="GG21" i="41"/>
  <c r="GH21" i="41" s="1"/>
  <c r="GG46" i="41"/>
  <c r="GG39" i="41"/>
  <c r="GH39" i="41" s="1"/>
  <c r="GI30" i="41"/>
  <c r="GG12" i="41"/>
  <c r="GH12" i="41" s="1"/>
  <c r="AF41" i="86"/>
  <c r="AF32" i="86"/>
  <c r="AF23" i="86"/>
  <c r="AF14" i="86"/>
  <c r="GI41" i="41"/>
  <c r="GI43" i="41" s="1"/>
  <c r="GI34" i="41"/>
  <c r="GI32" i="41"/>
  <c r="GI33" i="41"/>
  <c r="GI15" i="41"/>
  <c r="GI16" i="41"/>
  <c r="GI14" i="41"/>
  <c r="M40" i="27"/>
  <c r="B40" i="27" s="1"/>
  <c r="B8" i="27"/>
  <c r="GI5" i="41"/>
  <c r="GI46" i="41" s="1"/>
  <c r="GI6" i="41"/>
  <c r="GI7" i="41"/>
  <c r="AE23" i="86" l="1"/>
  <c r="AG23" i="86" s="1"/>
  <c r="F18" i="41"/>
  <c r="F9" i="41"/>
  <c r="F27" i="41"/>
  <c r="G19" i="41"/>
  <c r="F19" i="41"/>
  <c r="F36" i="41"/>
  <c r="F38" i="41"/>
  <c r="F37" i="41"/>
  <c r="G20" i="41"/>
  <c r="F20" i="41"/>
  <c r="F11" i="41"/>
  <c r="F42" i="41"/>
  <c r="F26" i="41"/>
  <c r="F29" i="41"/>
  <c r="G10" i="41"/>
  <c r="G18" i="41"/>
  <c r="GI21" i="41"/>
  <c r="G28" i="41"/>
  <c r="G17" i="41"/>
  <c r="AG41" i="86"/>
  <c r="G9" i="41"/>
  <c r="AG14" i="86"/>
  <c r="G8" i="41"/>
  <c r="G36" i="41"/>
  <c r="AG32" i="86"/>
  <c r="G35" i="41"/>
  <c r="G27" i="41"/>
  <c r="GG45" i="41"/>
  <c r="GH46" i="41"/>
  <c r="GI12" i="41"/>
  <c r="GI45" i="41" s="1"/>
  <c r="GI39" i="41"/>
  <c r="GH45" i="41" l="1"/>
  <c r="AE13" i="86"/>
  <c r="AE15" i="86" l="1"/>
  <c r="AE16" i="86"/>
  <c r="AE22" i="86" l="1"/>
  <c r="AE25" i="86" l="1"/>
  <c r="AE24" i="86"/>
  <c r="AE31" i="86" l="1"/>
  <c r="AE33" i="86" l="1"/>
  <c r="AE34" i="86"/>
  <c r="AE40" i="86" l="1"/>
  <c r="AE42" i="86" l="1"/>
  <c r="AK42" i="86" l="1"/>
  <c r="AK23" i="86"/>
  <c r="AK41" i="86"/>
  <c r="AK32" i="86"/>
  <c r="AK16" i="86"/>
  <c r="AK31" i="86"/>
  <c r="AK14" i="86"/>
  <c r="AK40" i="86"/>
  <c r="AK13" i="86"/>
  <c r="AK22" i="86"/>
  <c r="AK25" i="86"/>
  <c r="AK33" i="86"/>
  <c r="AK24" i="86"/>
  <c r="AK15" i="86"/>
  <c r="AK34" i="86"/>
  <c r="AK43" i="86"/>
  <c r="AE43" i="86"/>
  <c r="AE47" i="86"/>
  <c r="AK47" i="86"/>
  <c r="E5" i="41" l="1"/>
  <c r="HG5" i="41"/>
  <c r="HG46" i="41" s="1"/>
  <c r="HF45" i="41" l="1"/>
  <c r="HF46" i="41"/>
  <c r="HG12" i="41"/>
  <c r="HG45" i="41" s="1"/>
  <c r="CT46" i="41"/>
  <c r="AF10" i="86"/>
  <c r="G5" i="41" l="1"/>
  <c r="CT45" i="41"/>
  <c r="F5" i="41"/>
  <c r="AE10" i="86"/>
  <c r="AK10" i="86"/>
  <c r="AG10" i="86" l="1"/>
  <c r="E6" i="41"/>
  <c r="E7" i="41"/>
  <c r="E12" i="41" l="1"/>
  <c r="D7" i="41"/>
  <c r="F7" i="41" s="1"/>
  <c r="D6" i="41"/>
  <c r="F6" i="41" s="1"/>
  <c r="AF11" i="86"/>
  <c r="AF12" i="86"/>
  <c r="AF13" i="86"/>
  <c r="I52" i="41" l="1"/>
  <c r="E52" i="41"/>
  <c r="CZ12" i="41"/>
  <c r="DB12" i="41" s="1"/>
  <c r="D12" i="41"/>
  <c r="F12" i="41" s="1"/>
  <c r="G7" i="41"/>
  <c r="AE11" i="86"/>
  <c r="AK11" i="86"/>
  <c r="G6" i="41"/>
  <c r="AE12" i="86"/>
  <c r="AG12" i="86" s="1"/>
  <c r="AK12" i="86"/>
  <c r="AG13" i="86"/>
  <c r="D52" i="41" l="1"/>
  <c r="G52" i="41" s="1"/>
  <c r="H52" i="41"/>
  <c r="G12" i="41"/>
  <c r="AK17" i="86"/>
  <c r="AG11" i="86"/>
  <c r="AE17" i="86"/>
  <c r="F52" i="41" l="1"/>
  <c r="J52" i="41"/>
  <c r="K52" i="41"/>
  <c r="E14" i="41"/>
  <c r="D15" i="41" l="1"/>
  <c r="F15" i="41" s="1"/>
  <c r="CZ21" i="41"/>
  <c r="DB21" i="41" s="1"/>
  <c r="D14" i="41"/>
  <c r="F14" i="41" s="1"/>
  <c r="D16" i="41"/>
  <c r="E21" i="41"/>
  <c r="AF16" i="86"/>
  <c r="AG16" i="86" s="1"/>
  <c r="AF15" i="86"/>
  <c r="AF21" i="86"/>
  <c r="AF19" i="86"/>
  <c r="AF22" i="86"/>
  <c r="AF20" i="86"/>
  <c r="G16" i="41" l="1"/>
  <c r="F16" i="41"/>
  <c r="I53" i="41"/>
  <c r="E53" i="41"/>
  <c r="G15" i="41"/>
  <c r="G14" i="41"/>
  <c r="D21" i="41"/>
  <c r="AE19" i="86"/>
  <c r="AG19" i="86" s="1"/>
  <c r="AK19" i="86"/>
  <c r="AE20" i="86"/>
  <c r="AG20" i="86" s="1"/>
  <c r="AK20" i="86"/>
  <c r="AE21" i="86"/>
  <c r="AG21" i="86" s="1"/>
  <c r="AK21" i="86"/>
  <c r="AF17" i="86"/>
  <c r="AG22" i="86"/>
  <c r="AG15" i="86"/>
  <c r="D53" i="41" l="1"/>
  <c r="H53" i="41"/>
  <c r="F21" i="41"/>
  <c r="G21" i="41"/>
  <c r="AE26" i="86"/>
  <c r="AK26" i="86"/>
  <c r="AG17" i="86"/>
  <c r="G53" i="41"/>
  <c r="F53" i="41"/>
  <c r="K53" i="41" l="1"/>
  <c r="J53" i="41"/>
  <c r="E24" i="41"/>
  <c r="E25" i="41"/>
  <c r="E23" i="41"/>
  <c r="D23" i="41" l="1"/>
  <c r="F23" i="41" s="1"/>
  <c r="D25" i="41"/>
  <c r="G25" i="41" s="1"/>
  <c r="D24" i="41"/>
  <c r="F24" i="41" s="1"/>
  <c r="E30" i="41"/>
  <c r="AF25" i="86"/>
  <c r="AF24" i="86"/>
  <c r="AF31" i="86"/>
  <c r="AF29" i="86"/>
  <c r="AF30" i="86"/>
  <c r="AF28" i="86"/>
  <c r="F25" i="41" l="1"/>
  <c r="I54" i="41"/>
  <c r="E54" i="41"/>
  <c r="G23" i="41"/>
  <c r="G24" i="41"/>
  <c r="AE29" i="86"/>
  <c r="AG29" i="86" s="1"/>
  <c r="AK29" i="86"/>
  <c r="AE30" i="86"/>
  <c r="AG30" i="86" s="1"/>
  <c r="AK30" i="86"/>
  <c r="D30" i="41"/>
  <c r="AE28" i="86"/>
  <c r="AG28" i="86" s="1"/>
  <c r="AK28" i="86"/>
  <c r="AF26" i="86"/>
  <c r="AG25" i="86"/>
  <c r="AG31" i="86"/>
  <c r="AG24" i="86"/>
  <c r="D54" i="41" l="1"/>
  <c r="F54" i="41" s="1"/>
  <c r="H54" i="41"/>
  <c r="F30" i="41"/>
  <c r="G30" i="41"/>
  <c r="AK35" i="86"/>
  <c r="AE35" i="86"/>
  <c r="AG26" i="86"/>
  <c r="G54" i="41"/>
  <c r="K54" i="41" l="1"/>
  <c r="J54" i="41"/>
  <c r="E32" i="41"/>
  <c r="E33" i="41"/>
  <c r="E34" i="41"/>
  <c r="D34" i="41" l="1"/>
  <c r="F34" i="41" s="1"/>
  <c r="D33" i="41"/>
  <c r="F33" i="41" s="1"/>
  <c r="D32" i="41"/>
  <c r="F32" i="41" s="1"/>
  <c r="E39" i="41"/>
  <c r="AF34" i="86"/>
  <c r="AG34" i="86" s="1"/>
  <c r="AF33" i="86"/>
  <c r="AF39" i="86"/>
  <c r="AF37" i="86"/>
  <c r="AF38" i="86"/>
  <c r="E55" i="41" l="1"/>
  <c r="I55" i="41"/>
  <c r="G32" i="41"/>
  <c r="G34" i="41"/>
  <c r="G33" i="41"/>
  <c r="D39" i="41"/>
  <c r="H55" i="41" s="1"/>
  <c r="AE37" i="86"/>
  <c r="AG37" i="86" s="1"/>
  <c r="AK37" i="86"/>
  <c r="AE39" i="86"/>
  <c r="AG39" i="86" s="1"/>
  <c r="AK39" i="86"/>
  <c r="AE38" i="86"/>
  <c r="AG38" i="86" s="1"/>
  <c r="AK38" i="86"/>
  <c r="AF35" i="86"/>
  <c r="AF40" i="86"/>
  <c r="AG33" i="86"/>
  <c r="D55" i="41" l="1"/>
  <c r="F55" i="41" s="1"/>
  <c r="F39" i="41"/>
  <c r="G39" i="41"/>
  <c r="AE44" i="86"/>
  <c r="AK44" i="86"/>
  <c r="AG35" i="86"/>
  <c r="AG40" i="86"/>
  <c r="E41" i="41"/>
  <c r="G55" i="41" l="1"/>
  <c r="J55" i="41"/>
  <c r="K55" i="41"/>
  <c r="E43" i="41"/>
  <c r="CZ45" i="41"/>
  <c r="CZ46" i="41"/>
  <c r="E46" i="41"/>
  <c r="AL10" i="86"/>
  <c r="AL13" i="86"/>
  <c r="AL14" i="86"/>
  <c r="AM14" i="86" s="1"/>
  <c r="AL11" i="86"/>
  <c r="AM11" i="86" s="1"/>
  <c r="AL12" i="86"/>
  <c r="AL23" i="86"/>
  <c r="AM23" i="86" s="1"/>
  <c r="AL20" i="86"/>
  <c r="AM20" i="86" s="1"/>
  <c r="AL16" i="86"/>
  <c r="AM16" i="86" s="1"/>
  <c r="AL22" i="86"/>
  <c r="AL15" i="86"/>
  <c r="AM15" i="86" s="1"/>
  <c r="AL21" i="86"/>
  <c r="AM21" i="86" s="1"/>
  <c r="AL19" i="86"/>
  <c r="AL31" i="86"/>
  <c r="AL32" i="86"/>
  <c r="AM32" i="86" s="1"/>
  <c r="AL30" i="86"/>
  <c r="AM30" i="86" s="1"/>
  <c r="AL24" i="86"/>
  <c r="AM24" i="86" s="1"/>
  <c r="AL25" i="86"/>
  <c r="AM25" i="86" s="1"/>
  <c r="AL28" i="86"/>
  <c r="AL29" i="86"/>
  <c r="AM29" i="86" s="1"/>
  <c r="AL41" i="86"/>
  <c r="AM41" i="86" s="1"/>
  <c r="AL38" i="86"/>
  <c r="AM38" i="86" s="1"/>
  <c r="AL37" i="86"/>
  <c r="AL40" i="86"/>
  <c r="AM40" i="86" s="1"/>
  <c r="AL34" i="86"/>
  <c r="AM34" i="86" s="1"/>
  <c r="AL33" i="86"/>
  <c r="AM33" i="86" s="1"/>
  <c r="AL39" i="86"/>
  <c r="AM39" i="86" s="1"/>
  <c r="AF42" i="86"/>
  <c r="AL42" i="86"/>
  <c r="AF43" i="86"/>
  <c r="AG43" i="86" s="1"/>
  <c r="AL43" i="86"/>
  <c r="AM43" i="86" s="1"/>
  <c r="AL46" i="86"/>
  <c r="AF46" i="86"/>
  <c r="AF47" i="86"/>
  <c r="AG47" i="86" s="1"/>
  <c r="AL47" i="86"/>
  <c r="AM47" i="86" s="1"/>
  <c r="E56" i="41" l="1"/>
  <c r="I56" i="41"/>
  <c r="D41" i="41"/>
  <c r="E45" i="41"/>
  <c r="AL51" i="86"/>
  <c r="AF51" i="86"/>
  <c r="AL48" i="86"/>
  <c r="AF48" i="86"/>
  <c r="AM37" i="86"/>
  <c r="AL44" i="86"/>
  <c r="AF44" i="86"/>
  <c r="AM28" i="86"/>
  <c r="AL35" i="86"/>
  <c r="AM19" i="86"/>
  <c r="AL26" i="86"/>
  <c r="AM10" i="86"/>
  <c r="AL17" i="86"/>
  <c r="AM22" i="86"/>
  <c r="AM13" i="86"/>
  <c r="AM31" i="86"/>
  <c r="AM12" i="86"/>
  <c r="AM42" i="86"/>
  <c r="AG42" i="86"/>
  <c r="AG44" i="86" s="1"/>
  <c r="D46" i="41" l="1"/>
  <c r="F41" i="41"/>
  <c r="AF50" i="86"/>
  <c r="DB46" i="41"/>
  <c r="DB45" i="41"/>
  <c r="D43" i="41"/>
  <c r="H56" i="41" s="1"/>
  <c r="AE46" i="86"/>
  <c r="AE51" i="86" s="1"/>
  <c r="AK46" i="86"/>
  <c r="AK51" i="86" s="1"/>
  <c r="G41" i="41"/>
  <c r="AL50" i="86"/>
  <c r="AM44" i="86"/>
  <c r="AM35" i="86"/>
  <c r="AM26" i="86"/>
  <c r="AM17" i="86"/>
  <c r="F43" i="41" l="1"/>
  <c r="G43" i="41"/>
  <c r="G45" i="41" s="1"/>
  <c r="G46" i="41"/>
  <c r="F46" i="41"/>
  <c r="F45" i="41"/>
  <c r="AE48" i="86"/>
  <c r="AE50" i="86" s="1"/>
  <c r="AG46" i="86"/>
  <c r="AK48" i="86"/>
  <c r="AK50" i="86" s="1"/>
  <c r="AM46" i="86"/>
  <c r="D56" i="41"/>
  <c r="D45" i="41"/>
  <c r="J56" i="41" l="1"/>
  <c r="K56" i="41"/>
  <c r="AM48" i="86"/>
  <c r="AM50" i="86" s="1"/>
  <c r="AM51" i="86"/>
  <c r="AG48" i="86"/>
  <c r="AG50" i="86" s="1"/>
  <c r="AG51" i="86"/>
  <c r="F56" i="41"/>
  <c r="G56" i="41"/>
  <c r="K39" i="109"/>
  <c r="G39" i="109"/>
  <c r="E3" i="125"/>
  <c r="D3" i="125"/>
  <c r="C3" i="125"/>
  <c r="E3" i="71"/>
  <c r="D3" i="71"/>
  <c r="C3" i="71"/>
</calcChain>
</file>

<file path=xl/comments1.xml><?xml version="1.0" encoding="utf-8"?>
<comments xmlns="http://schemas.openxmlformats.org/spreadsheetml/2006/main">
  <authors>
    <author>Wandaliza</author>
  </authors>
  <commentList>
    <comment ref="AB5" authorId="0" shapeId="0">
      <text>
        <r>
          <rPr>
            <b/>
            <sz val="9"/>
            <color indexed="81"/>
            <rFont val="Tahoma"/>
            <family val="2"/>
          </rPr>
          <t>Wandaliza:</t>
        </r>
        <r>
          <rPr>
            <sz val="9"/>
            <color indexed="81"/>
            <rFont val="Tahoma"/>
            <family val="2"/>
          </rPr>
          <t xml:space="preserve">
consider untuk tidak lanjut</t>
        </r>
      </text>
    </comment>
    <comment ref="AC5" authorId="0" shapeId="0">
      <text>
        <r>
          <rPr>
            <b/>
            <sz val="9"/>
            <color indexed="81"/>
            <rFont val="Tahoma"/>
            <family val="2"/>
          </rPr>
          <t>Wandaliza:</t>
        </r>
        <r>
          <rPr>
            <sz val="9"/>
            <color indexed="81"/>
            <rFont val="Tahoma"/>
            <family val="2"/>
          </rPr>
          <t xml:space="preserve">
consider untuk dihapus</t>
        </r>
      </text>
    </comment>
    <comment ref="BC5" authorId="0" shapeId="0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Pengambilan di MS Zebra
</t>
        </r>
      </text>
    </comment>
    <comment ref="BD5" authorId="0" shapeId="0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Pengambilan di MS Zebra
</t>
        </r>
      </text>
    </comment>
    <comment ref="BE5" authorId="0" shapeId="0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Pengambilan di MS Zebra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<sst xmlns="http://schemas.openxmlformats.org/spreadsheetml/2006/main" count="2722" uniqueCount="486">
  <si>
    <t>SMS</t>
  </si>
  <si>
    <t>BMT</t>
  </si>
  <si>
    <t>SALES ORDER</t>
  </si>
  <si>
    <t>gf ranca</t>
  </si>
  <si>
    <t>FOB PTGN</t>
  </si>
  <si>
    <t>Week</t>
  </si>
  <si>
    <t>DATE</t>
  </si>
  <si>
    <t>TOTAL</t>
  </si>
  <si>
    <t>CLIN</t>
  </si>
  <si>
    <t>BI</t>
  </si>
  <si>
    <t>MKG</t>
  </si>
  <si>
    <t>STM</t>
  </si>
  <si>
    <t>OAJ</t>
  </si>
  <si>
    <t>NNI</t>
  </si>
  <si>
    <t>SHB</t>
  </si>
  <si>
    <t>GTL</t>
  </si>
  <si>
    <t>TWK</t>
  </si>
  <si>
    <t>BYC</t>
  </si>
  <si>
    <t>GF RANCA</t>
  </si>
  <si>
    <t>SMA</t>
  </si>
  <si>
    <t>UMI</t>
  </si>
  <si>
    <t>HLI</t>
  </si>
  <si>
    <t>CERES</t>
  </si>
  <si>
    <t>DIC</t>
  </si>
  <si>
    <t>HCI</t>
  </si>
  <si>
    <t>KSN</t>
  </si>
  <si>
    <t>ADP</t>
  </si>
  <si>
    <t>ALT (KSO MASAMI)</t>
  </si>
  <si>
    <t>IDP (KSO AAE)</t>
  </si>
  <si>
    <t>FJI (KSO SALMAH)</t>
  </si>
  <si>
    <t>WINGLOK (KSO EBM)</t>
  </si>
  <si>
    <t>CISF (KSO RRS)</t>
  </si>
  <si>
    <t>KGM</t>
  </si>
  <si>
    <t>PUJ - LUBRICANT</t>
  </si>
  <si>
    <t>CALBEE (KSO BMI)</t>
  </si>
  <si>
    <t>IP</t>
  </si>
  <si>
    <t>BEM</t>
  </si>
  <si>
    <t>AMI</t>
  </si>
  <si>
    <t>KA</t>
  </si>
  <si>
    <t>KTN</t>
  </si>
  <si>
    <t>TOMIMOTO</t>
  </si>
  <si>
    <t>NIAGA GARAM</t>
  </si>
  <si>
    <t>PCI 84</t>
  </si>
  <si>
    <t>PCI MENGGER</t>
  </si>
  <si>
    <t>INDOFOOD</t>
  </si>
  <si>
    <t>ASAHIMAS</t>
  </si>
  <si>
    <t>ABC KOGEN</t>
  </si>
  <si>
    <t>PA</t>
  </si>
  <si>
    <t>RB</t>
  </si>
  <si>
    <t>GF ATOM</t>
  </si>
  <si>
    <t>GF KULIT</t>
  </si>
  <si>
    <t>HSK (KSO GAS)</t>
  </si>
  <si>
    <t>SDM</t>
  </si>
  <si>
    <t>JARGAS</t>
  </si>
  <si>
    <t>SBI</t>
  </si>
  <si>
    <t>SP JES</t>
  </si>
  <si>
    <t>SP GLOBAL</t>
  </si>
  <si>
    <t>Sub Total</t>
  </si>
  <si>
    <t>Total</t>
  </si>
  <si>
    <t>Note Rev.1:</t>
  </si>
  <si>
    <t>1. Penyesuaian volume MS SETU PT NNI, customer off sampai tanggal 20 April 2025</t>
  </si>
  <si>
    <t>2. Penyesuaian volume FOB MS SETU, penambahan kuota karena NNI off sampai 20 April 2025</t>
  </si>
  <si>
    <t>3. Pengurangan volume MS BLORA SP GLOBAL, customer off sampai 25 April 2025</t>
  </si>
  <si>
    <t>4. Pengurangan volume MS BLORA PT SP JES, customer off sampai 25 April 2025</t>
  </si>
  <si>
    <t>5. Penyesuaian volume MS SETU, kuota Torabika IC di tambahkan ke Torabika Cikupa mulai April 2025</t>
  </si>
  <si>
    <t>6. Pengurangan volume MS SETU PT Ceres, customer off mulai 22 April 2025</t>
  </si>
  <si>
    <t xml:space="preserve">KEBUTUHAN GAS </t>
  </si>
  <si>
    <t>KEBUTUHAN GAS</t>
  </si>
  <si>
    <t>KUOTA GAS</t>
  </si>
  <si>
    <t>SELISIH GAS</t>
  </si>
  <si>
    <t>JABAR</t>
  </si>
  <si>
    <t>JATENG</t>
  </si>
  <si>
    <t>JATIM</t>
  </si>
  <si>
    <t>MS SETU</t>
  </si>
  <si>
    <t>MS KHT</t>
  </si>
  <si>
    <t>MS BLORA</t>
  </si>
  <si>
    <t>MS BITUNG</t>
  </si>
  <si>
    <t>MS ZEBRA</t>
  </si>
  <si>
    <t>MS TAMBAKLOROK</t>
  </si>
  <si>
    <t>MS WUNUT</t>
  </si>
  <si>
    <t>MS SADANG</t>
  </si>
  <si>
    <t>KEBUTUHAN GAS (SO)</t>
  </si>
  <si>
    <t>Sales Order vs Kuota Gas</t>
  </si>
  <si>
    <t>SALES ORDER GAS</t>
  </si>
  <si>
    <t>Summary Gas</t>
  </si>
  <si>
    <t>SO MS</t>
  </si>
  <si>
    <t>SUMMARY FOB</t>
  </si>
  <si>
    <t>SUMMARY SALES</t>
  </si>
  <si>
    <t>SERAPAN GAS MS</t>
  </si>
  <si>
    <t>SALES</t>
  </si>
  <si>
    <t>Total Serapan Gas</t>
  </si>
  <si>
    <t>Total sales</t>
  </si>
  <si>
    <t>SALES FOB</t>
  </si>
  <si>
    <t>SALES NON FOB</t>
  </si>
  <si>
    <t>TARGET</t>
  </si>
  <si>
    <t>ACTUAL</t>
  </si>
  <si>
    <t>SELISIH</t>
  </si>
  <si>
    <t>Daily Sales</t>
  </si>
  <si>
    <t>DAY</t>
  </si>
  <si>
    <t>PERSENTASE</t>
  </si>
  <si>
    <t>WEEKLY SALES</t>
  </si>
  <si>
    <t>MONTHLY  SALES</t>
  </si>
  <si>
    <t>Target</t>
  </si>
  <si>
    <t>Actual</t>
  </si>
  <si>
    <t>Selisih</t>
  </si>
  <si>
    <t>Persentase</t>
  </si>
  <si>
    <t>FOB</t>
  </si>
  <si>
    <t>No</t>
  </si>
  <si>
    <t>Tanggal</t>
  </si>
  <si>
    <t xml:space="preserve"> SELISIH TOTAL Volume SM3</t>
  </si>
  <si>
    <t>TOTAL SETU</t>
  </si>
  <si>
    <t>TOTAL KHT</t>
  </si>
  <si>
    <t>TOTAL BLORA</t>
  </si>
  <si>
    <t>FOB SETU-AAE</t>
  </si>
  <si>
    <t>FOB SETU - GIG</t>
  </si>
  <si>
    <t>FOB SETU - SALMAH</t>
  </si>
  <si>
    <t>FOB SETU - NNE</t>
  </si>
  <si>
    <t>FOB SETU - GAS</t>
  </si>
  <si>
    <t>FOB SETU -SBE</t>
  </si>
  <si>
    <t>FOB SETU-LARAS</t>
  </si>
  <si>
    <t>FOB SETU-KIRANA</t>
  </si>
  <si>
    <t>FOB KHT-APE</t>
  </si>
  <si>
    <t>FOB KHT - JPEN</t>
  </si>
  <si>
    <t>FOB KHT - Laras</t>
  </si>
  <si>
    <t>FOB KHT - ANAGATA</t>
  </si>
  <si>
    <t>Rata-rata perhari</t>
  </si>
  <si>
    <t>Summary Sales</t>
  </si>
  <si>
    <t>TANGGAL</t>
  </si>
  <si>
    <t>% SALES/GAS</t>
  </si>
  <si>
    <t>PENGAMBILAN GAS SM3</t>
  </si>
  <si>
    <t>Total GAS</t>
  </si>
  <si>
    <t>SETU</t>
  </si>
  <si>
    <t>KHT</t>
  </si>
  <si>
    <t>BLORA</t>
  </si>
  <si>
    <t>MS TAMBAK LOROK</t>
  </si>
  <si>
    <t>GAGAS SADANG</t>
  </si>
  <si>
    <t>TOTAL SALES</t>
  </si>
  <si>
    <t>TORA 1  (KSO EKA)</t>
  </si>
  <si>
    <t>TORA 2 HF (KSO EKA)</t>
  </si>
  <si>
    <t>TORA 3 IC (KSO EKA)</t>
  </si>
  <si>
    <t>TOYOBO (KSO INEKO)</t>
  </si>
  <si>
    <t>SWS (KSO ACE)</t>
  </si>
  <si>
    <t>CITYMALL GARUT</t>
  </si>
  <si>
    <t>CCS</t>
  </si>
  <si>
    <t>Pemakaian Gas</t>
  </si>
  <si>
    <t>ALIYA DIGITAL PRINTING</t>
  </si>
  <si>
    <t>SUMMARY</t>
  </si>
  <si>
    <t>Maks. Flow</t>
  </si>
  <si>
    <t>Start</t>
  </si>
  <si>
    <t>Finish</t>
  </si>
  <si>
    <t>Lama Pemakaian</t>
  </si>
  <si>
    <t>EVC</t>
  </si>
  <si>
    <t>Volume SM3</t>
  </si>
  <si>
    <t>Flow perjam</t>
  </si>
  <si>
    <t>Keterangan</t>
  </si>
  <si>
    <t>Jam</t>
  </si>
  <si>
    <t>PT CIPTA LESTARI IDEA NUSA (BATIK)</t>
  </si>
  <si>
    <t>PT. HLI</t>
  </si>
  <si>
    <t>PT. DIC</t>
  </si>
  <si>
    <t>TAWAKAL CATTERING</t>
  </si>
  <si>
    <t>PT. ATEJA</t>
  </si>
  <si>
    <t>PT BELFOOD INDONESIA</t>
  </si>
  <si>
    <t>FSI</t>
  </si>
  <si>
    <t>OFF</t>
  </si>
  <si>
    <t>PT. ULTRAJAYA MILK INDUSTRIES</t>
  </si>
  <si>
    <t>PT. PCI MENGGER</t>
  </si>
  <si>
    <t>PT. PCI 84</t>
  </si>
  <si>
    <t>KWF</t>
  </si>
  <si>
    <t>IPT</t>
  </si>
  <si>
    <t>TONGTJI</t>
  </si>
  <si>
    <t>CISF</t>
  </si>
  <si>
    <t>EBM</t>
  </si>
  <si>
    <t>NGC</t>
  </si>
  <si>
    <t>Belum ada bahan baku (OFF)</t>
  </si>
  <si>
    <t>CITYMALL</t>
  </si>
  <si>
    <r>
      <rPr>
        <b/>
        <sz val="12"/>
        <color rgb="FF0070C0"/>
        <rFont val="Calibri"/>
        <family val="2"/>
      </rPr>
      <t>Konversi Nm</t>
    </r>
    <r>
      <rPr>
        <b/>
        <vertAlign val="superscript"/>
        <sz val="12"/>
        <color rgb="FF0070C0"/>
        <rFont val="Calibri"/>
        <family val="2"/>
      </rPr>
      <t>3</t>
    </r>
    <r>
      <rPr>
        <b/>
        <sz val="12"/>
        <color rgb="FF0070C0"/>
        <rFont val="Calibri"/>
        <family val="2"/>
      </rPr>
      <t xml:space="preserve"> 
ke Sm</t>
    </r>
    <r>
      <rPr>
        <b/>
        <vertAlign val="superscript"/>
        <sz val="12"/>
        <color rgb="FF0070C0"/>
        <rFont val="Calibri"/>
        <family val="2"/>
      </rPr>
      <t>3</t>
    </r>
  </si>
  <si>
    <t>Off</t>
  </si>
  <si>
    <t>PUJ</t>
  </si>
  <si>
    <t>KBRU</t>
  </si>
  <si>
    <t>HSK</t>
  </si>
  <si>
    <t>Bulan Maret 2026</t>
  </si>
  <si>
    <t>EVC 1</t>
  </si>
  <si>
    <t>EVC 2</t>
  </si>
  <si>
    <t>Total Volume SM3</t>
  </si>
  <si>
    <t>PT INDONEPTUNE</t>
  </si>
  <si>
    <t>NO TS</t>
  </si>
  <si>
    <t>NO.DO</t>
  </si>
  <si>
    <t>Tanggal DO</t>
  </si>
  <si>
    <t>MS</t>
  </si>
  <si>
    <t>Pemakaian</t>
  </si>
  <si>
    <t>KETERANGAN</t>
  </si>
  <si>
    <t>press</t>
  </si>
  <si>
    <t>temp</t>
  </si>
  <si>
    <t>Pemakaian GTM</t>
  </si>
  <si>
    <t>PT. ALTINEX</t>
  </si>
  <si>
    <t>Total pemakaian</t>
  </si>
  <si>
    <t>NO</t>
  </si>
  <si>
    <t xml:space="preserve">TGL </t>
  </si>
  <si>
    <t>No. TS</t>
  </si>
  <si>
    <t>Pressure</t>
  </si>
  <si>
    <t>Volume</t>
  </si>
  <si>
    <t>Flow per jam</t>
  </si>
  <si>
    <t>start</t>
  </si>
  <si>
    <t>Stop</t>
  </si>
  <si>
    <t>Awal</t>
  </si>
  <si>
    <t>Ahhir (v disp filling)</t>
  </si>
  <si>
    <t>PT. SURYA PAMENANG (GLOBAL)</t>
  </si>
  <si>
    <t>No. DO</t>
  </si>
  <si>
    <t>PT. SURYA PAMENANG (JES)</t>
  </si>
  <si>
    <t>No DO</t>
  </si>
  <si>
    <t>VOLUME DISPENSER</t>
  </si>
  <si>
    <t>selisih volume (dispenser VS EVC)</t>
  </si>
  <si>
    <t>persentase</t>
  </si>
  <si>
    <t>PT. GARUDA FOOD ATOM</t>
  </si>
  <si>
    <t>PT. GARUDA FOOD KULIT</t>
  </si>
  <si>
    <t>PT. GFI RANCAEKEK</t>
  </si>
  <si>
    <t>PT. GFI RANCAEKEK 2</t>
  </si>
  <si>
    <t>PT TORABIKA HF</t>
  </si>
  <si>
    <t>Asal MS</t>
  </si>
  <si>
    <t>AWAL</t>
  </si>
  <si>
    <t>AKHIR</t>
  </si>
  <si>
    <t>PT TORABIKA IC</t>
  </si>
  <si>
    <t>NO DO</t>
  </si>
  <si>
    <t>NO.TS</t>
  </si>
  <si>
    <t>PT TORABIKA CIKUPA</t>
  </si>
  <si>
    <t>PRESS</t>
  </si>
  <si>
    <t>TEMP</t>
  </si>
  <si>
    <t>PT TOYOBO</t>
  </si>
  <si>
    <t>Stop Suplay</t>
  </si>
  <si>
    <t>TONGJI</t>
  </si>
  <si>
    <t>MS ZEBRA (WUNUT)</t>
  </si>
  <si>
    <t>TS-0043</t>
  </si>
  <si>
    <t>TS-14</t>
  </si>
  <si>
    <t>TS-4</t>
  </si>
  <si>
    <t>TS-1</t>
  </si>
  <si>
    <t>TS-017</t>
  </si>
  <si>
    <t>TS-0056</t>
  </si>
  <si>
    <t>TS-0042</t>
  </si>
  <si>
    <t>TS-0057</t>
  </si>
  <si>
    <t>TS-0044</t>
  </si>
  <si>
    <t>HANKOOK</t>
  </si>
  <si>
    <t>FOB SETU- ACE</t>
  </si>
  <si>
    <t>FOB SETU -LAS</t>
  </si>
  <si>
    <t>TS-019</t>
  </si>
  <si>
    <t>TS-034</t>
  </si>
  <si>
    <t>KSN RANCA</t>
  </si>
  <si>
    <t>EVC Baru</t>
  </si>
  <si>
    <t>RCE-2025-18061</t>
  </si>
  <si>
    <t>RCE-2026-18069</t>
  </si>
  <si>
    <t>RCE-2025-18088</t>
  </si>
  <si>
    <t>RCE-2026-18046</t>
  </si>
  <si>
    <t>RCE-2026-18058A</t>
  </si>
  <si>
    <t>RCE-2026-18120A</t>
  </si>
  <si>
    <t>RCE-2026-28954</t>
  </si>
  <si>
    <t>RCE-2026-28955</t>
  </si>
  <si>
    <t>RCE-2026-28956</t>
  </si>
  <si>
    <t>RCE-2026-28957</t>
  </si>
  <si>
    <t>RCE-2026-28958</t>
  </si>
  <si>
    <t>PT. KSN RANCAEKEK</t>
  </si>
  <si>
    <t>KSN Ranca</t>
  </si>
  <si>
    <t>SALES JUNI 2026</t>
  </si>
  <si>
    <t>TS-029</t>
  </si>
  <si>
    <t>RCE-2026-18143</t>
  </si>
  <si>
    <t>RCE-2026-18167</t>
  </si>
  <si>
    <t>RCE-2026-28959</t>
  </si>
  <si>
    <t>RCE-2026-28961</t>
  </si>
  <si>
    <t>TS-0049</t>
  </si>
  <si>
    <t>Total volume dikurangi volume TS MUJ</t>
  </si>
  <si>
    <t>RCE-2025-18164</t>
  </si>
  <si>
    <t>RCE-2026-18177</t>
  </si>
  <si>
    <t>RCE-2026-18190</t>
  </si>
  <si>
    <t>TS-07</t>
  </si>
  <si>
    <t>RCE-2025-17970</t>
  </si>
  <si>
    <t>TS-047</t>
  </si>
  <si>
    <t>RCE-2026-18183</t>
  </si>
  <si>
    <t>TS-9</t>
  </si>
  <si>
    <t>RCE-2026-28963</t>
  </si>
  <si>
    <t>TS-021</t>
  </si>
  <si>
    <t>TS-025</t>
  </si>
  <si>
    <t>RCE-2026-18246</t>
  </si>
  <si>
    <t>RCE-2026-18217A</t>
  </si>
  <si>
    <t>RCE-2026-18226</t>
  </si>
  <si>
    <t>TS-7</t>
  </si>
  <si>
    <t>RCE-2026-28964</t>
  </si>
  <si>
    <t>RCE-2026-28965</t>
  </si>
  <si>
    <t>RCE-2026-18232</t>
  </si>
  <si>
    <t>RCE-2026-18268</t>
  </si>
  <si>
    <t>RCE-2026-18295</t>
  </si>
  <si>
    <t>TS-048</t>
  </si>
  <si>
    <t>TS-11</t>
  </si>
  <si>
    <t>RCE-2026-18256</t>
  </si>
  <si>
    <t>RCE-2026-28968</t>
  </si>
  <si>
    <t>TS-046</t>
  </si>
  <si>
    <t>RCE-2026-18234A</t>
  </si>
  <si>
    <t>RCE-2026-18303</t>
  </si>
  <si>
    <t>RCE-2026-28971</t>
  </si>
  <si>
    <t>RCE-2026-28972</t>
  </si>
  <si>
    <t>RCE-2026-18339</t>
  </si>
  <si>
    <t>TS-024</t>
  </si>
  <si>
    <t>RCE-2026-28973</t>
  </si>
  <si>
    <t>RCE-2026-28982</t>
  </si>
  <si>
    <t>RCE-2026-28984</t>
  </si>
  <si>
    <t>RCE-2026-18347</t>
  </si>
  <si>
    <t>TS-13</t>
  </si>
  <si>
    <t>RCE-2026-18366</t>
  </si>
  <si>
    <t>RCE-2026-18396</t>
  </si>
  <si>
    <t>TS-020</t>
  </si>
  <si>
    <t>RCE-2026-18362</t>
  </si>
  <si>
    <t>RCE-2026-18392</t>
  </si>
  <si>
    <t>RCE-2026-18377A</t>
  </si>
  <si>
    <t>TS-6</t>
  </si>
  <si>
    <t>EVC ERROR</t>
  </si>
  <si>
    <t>RCE-2026-18423</t>
  </si>
  <si>
    <t>RCE-2026-18439</t>
  </si>
  <si>
    <t>RCE-2026-18424</t>
  </si>
  <si>
    <t>RCE-2026-18433</t>
  </si>
  <si>
    <t>RCE-2026-18451</t>
  </si>
  <si>
    <t>TS-044</t>
  </si>
  <si>
    <t>RCE-2026-18457A</t>
  </si>
  <si>
    <t>TS-2</t>
  </si>
  <si>
    <t>RCE-2026-28985</t>
  </si>
  <si>
    <t>RCE-2026-28992</t>
  </si>
  <si>
    <t>BAGS</t>
  </si>
  <si>
    <t>RCE-2026-18461</t>
  </si>
  <si>
    <t>PT PENTAWIRA</t>
  </si>
  <si>
    <t>PENTAWIRA</t>
  </si>
  <si>
    <t>TS-0022</t>
  </si>
  <si>
    <t>TS-02</t>
  </si>
  <si>
    <t>RCE-2026-18480</t>
  </si>
  <si>
    <t>RCE-2026-18484</t>
  </si>
  <si>
    <t>RCE-2026-18503</t>
  </si>
  <si>
    <t>RCE-2026-28995</t>
  </si>
  <si>
    <t>RCE-2026-28998</t>
  </si>
  <si>
    <t>RCE-2026-18533</t>
  </si>
  <si>
    <t>RCE-2026-18506</t>
  </si>
  <si>
    <t>RCE-2026-18535</t>
  </si>
  <si>
    <t>RCE-2026-29000</t>
  </si>
  <si>
    <t>RCE-2025-18540A</t>
  </si>
  <si>
    <t>RCE-2026-18566</t>
  </si>
  <si>
    <t>RCE-2026-18569</t>
  </si>
  <si>
    <t>RCE-2026-18576</t>
  </si>
  <si>
    <t>TS-08</t>
  </si>
  <si>
    <t>TS-03</t>
  </si>
  <si>
    <t>Sisa Inject Pcim</t>
  </si>
  <si>
    <t>RCE-2026-29001</t>
  </si>
  <si>
    <t>RCE-2026-29003</t>
  </si>
  <si>
    <t>RCE-2026-18584A</t>
  </si>
  <si>
    <t>RCE-2026-29004</t>
  </si>
  <si>
    <t>RCE-2026-29006</t>
  </si>
  <si>
    <t>RCE-2026-18632</t>
  </si>
  <si>
    <t>RCE-2026-18679</t>
  </si>
  <si>
    <t>TS-022</t>
  </si>
  <si>
    <t>RCE-2026-18671</t>
  </si>
  <si>
    <t>RCE-2026-18650A</t>
  </si>
  <si>
    <t>RCE-2026-29009</t>
  </si>
  <si>
    <t>TS-015</t>
  </si>
  <si>
    <t>RCE-2026-18675</t>
  </si>
  <si>
    <t>TS-3</t>
  </si>
  <si>
    <t>RCE-2026-18701</t>
  </si>
  <si>
    <t>RCE-2026-29011</t>
  </si>
  <si>
    <t>RCE-2026-18732</t>
  </si>
  <si>
    <t>RCE-2026-18769</t>
  </si>
  <si>
    <t>TS-014</t>
  </si>
  <si>
    <t>RCE-2026-18729A</t>
  </si>
  <si>
    <t>RCE-2026-18756</t>
  </si>
  <si>
    <t>RCE-2026-29012</t>
  </si>
  <si>
    <t>RCE-2026-29013</t>
  </si>
  <si>
    <t>RCE-2026-18785</t>
  </si>
  <si>
    <t>RCE-2026-200019</t>
  </si>
  <si>
    <t>TS-026</t>
  </si>
  <si>
    <t>TS-016</t>
  </si>
  <si>
    <t>RCE-2025-18734</t>
  </si>
  <si>
    <t>RCE-2026-18815</t>
  </si>
  <si>
    <t>RCE-2026-18776</t>
  </si>
  <si>
    <t>off</t>
  </si>
  <si>
    <t>RCE-2026-29014</t>
  </si>
  <si>
    <t>RCE-2026-29017</t>
  </si>
  <si>
    <t>RCE-2026-18869</t>
  </si>
  <si>
    <t>TS-012</t>
  </si>
  <si>
    <t>RCE-2026-29018</t>
  </si>
  <si>
    <t>RCE-2026-29021</t>
  </si>
  <si>
    <t>RCE-2026-18900</t>
  </si>
  <si>
    <t>RCE-2026-18915</t>
  </si>
  <si>
    <t>RCE-2026-18868A</t>
  </si>
  <si>
    <t>RCE-2026-18901</t>
  </si>
  <si>
    <t>RCE-2026-18922</t>
  </si>
  <si>
    <t>RCE-2026-29022</t>
  </si>
  <si>
    <t>RCE-2026-18939</t>
  </si>
  <si>
    <t>RCE-2026-18958</t>
  </si>
  <si>
    <t>RCE-2026-18934</t>
  </si>
  <si>
    <t>RCE-2026-29024</t>
  </si>
  <si>
    <t>RCE-2026-29025</t>
  </si>
  <si>
    <t>RCE-2026-18984</t>
  </si>
  <si>
    <t>RCE-2026-18994</t>
  </si>
  <si>
    <t>TS-052</t>
  </si>
  <si>
    <t>RCE-2026-18950A</t>
  </si>
  <si>
    <t>RCE-2026-18986</t>
  </si>
  <si>
    <t>TS-12</t>
  </si>
  <si>
    <t>RCE-2026-29027</t>
  </si>
  <si>
    <t>RCE-2026-19042</t>
  </si>
  <si>
    <t>TS-09</t>
  </si>
  <si>
    <t>RCE-2026-18996</t>
  </si>
  <si>
    <t>RCE-2026-19045</t>
  </si>
  <si>
    <t>RCE-2026-29029</t>
  </si>
  <si>
    <t>RCE-2026-19058</t>
  </si>
  <si>
    <t>TS-013</t>
  </si>
  <si>
    <t>RCE-2026-19066</t>
  </si>
  <si>
    <t>RCE-2026-19071</t>
  </si>
  <si>
    <t>RCE-2026-29031</t>
  </si>
  <si>
    <t>RCE-2026-19096</t>
  </si>
  <si>
    <t>RCE-2026-19112</t>
  </si>
  <si>
    <t>TS-023</t>
  </si>
  <si>
    <t>RCE-2026-29032</t>
  </si>
  <si>
    <t>RCE-2026-29033</t>
  </si>
  <si>
    <t>RCE-2026-29035</t>
  </si>
  <si>
    <t>RCE-2026-19132</t>
  </si>
  <si>
    <t>RCE-2026-19144</t>
  </si>
  <si>
    <t>RCE-2026-19155</t>
  </si>
  <si>
    <t>RCE-2026-19157</t>
  </si>
  <si>
    <t>RCE-2026-19175</t>
  </si>
  <si>
    <t>RCE-2026-19208</t>
  </si>
  <si>
    <t>RCE-2026-19181</t>
  </si>
  <si>
    <t>RCE-2026-29037</t>
  </si>
  <si>
    <t>RCE-2026-29039</t>
  </si>
  <si>
    <t>RCE-2025-18705</t>
  </si>
  <si>
    <t>RCE-2025-19017</t>
  </si>
  <si>
    <t>FOB-REN/VI/2026-2486</t>
  </si>
  <si>
    <t>FOB-REN/VI/2026-2490</t>
  </si>
  <si>
    <t>FOB-REN/VI/2026-2500</t>
  </si>
  <si>
    <t>FOB-REN/VI/2026-2506</t>
  </si>
  <si>
    <t>FOB-REN/VI/2026-2507</t>
  </si>
  <si>
    <t>FOB-REN/VI/2026-2511</t>
  </si>
  <si>
    <t>FOB-REN/VI/2026-2516</t>
  </si>
  <si>
    <t>FOB-REN/VI/2026-2519</t>
  </si>
  <si>
    <t>FOB-REN/VI/2026-2526</t>
  </si>
  <si>
    <t>FOB-REN/VI/2026-2530</t>
  </si>
  <si>
    <t>FOB-REN/VI/2026-2531</t>
  </si>
  <si>
    <t>FOB-REN/VI/2026-2539</t>
  </si>
  <si>
    <t>FOB-REN/VI/2026-2546</t>
  </si>
  <si>
    <t>FOB-REN/VI/2026-2547</t>
  </si>
  <si>
    <t>FOB-REN/VI/2026-2549</t>
  </si>
  <si>
    <t>FOB-REN/VI/2026-2558</t>
  </si>
  <si>
    <t>FOB-REN/VI/2026-2559</t>
  </si>
  <si>
    <t>FOB-REN/VI/2026-2563</t>
  </si>
  <si>
    <t>FOB-REN/VI/2026-2570</t>
  </si>
  <si>
    <t>FOB-REN/VI/2026-2571</t>
  </si>
  <si>
    <t>FOB-REN/VI/2026-2775</t>
  </si>
  <si>
    <t>FOB-REN/VI/2026-2583</t>
  </si>
  <si>
    <t>FOB-REN/VI/2026-2584</t>
  </si>
  <si>
    <t>FOB-REN/VI/2026-2587</t>
  </si>
  <si>
    <t>FOB-REN/VI/2026-2593</t>
  </si>
  <si>
    <t>FOB-REN/VI/2026-2596</t>
  </si>
  <si>
    <t>FOB-REN/VI/2026-2601</t>
  </si>
  <si>
    <t>FOB-REN/VI/2026-2606</t>
  </si>
  <si>
    <t>FOB-REN/VI/20260-2607</t>
  </si>
  <si>
    <t>FOB-REN/VI/2026-2610</t>
  </si>
  <si>
    <t>FOB-REN/VI/2026-2619</t>
  </si>
  <si>
    <t>FOB-REN/VI/2026-2621</t>
  </si>
  <si>
    <t>FOB-REN/VI/2026-2624</t>
  </si>
  <si>
    <t>FOB-REN/VI/2026-2630</t>
  </si>
  <si>
    <t>FOB-REN/VI/2026-2632</t>
  </si>
  <si>
    <t>FOB-REN/VI/2026-2634</t>
  </si>
  <si>
    <t>FOB-REN/VI/2026-2643</t>
  </si>
  <si>
    <t>FOB-REN/VI/2026-2646</t>
  </si>
  <si>
    <t>FOB-REN/VI/2026-2647</t>
  </si>
  <si>
    <t>FOB-REN/VI/2026-2654</t>
  </si>
  <si>
    <t>FOB-REN/VI/2026-2659</t>
  </si>
  <si>
    <t>FOB-REN/VI/2026-2661</t>
  </si>
  <si>
    <t>FOB-REN/VI/2026-2670</t>
  </si>
  <si>
    <t>FOB-REN/VI/2026-2675</t>
  </si>
  <si>
    <t>FOB-REN/VI/2026-2677</t>
  </si>
  <si>
    <t>FOB-REN/VI/2026-2686</t>
  </si>
  <si>
    <t>FOB-REN/VI/2026-2687</t>
  </si>
  <si>
    <t>FOB-REN/VI/2026-2692</t>
  </si>
  <si>
    <t>FOB-REN/VI/2026-2698</t>
  </si>
  <si>
    <t>FOB-REN/VI/2026-2703</t>
  </si>
  <si>
    <t>FOB-REN/VI/2026-2708</t>
  </si>
  <si>
    <t>FOB-REN/VI/2026-2711</t>
  </si>
  <si>
    <t>FOB-REN/VI/2026-2716</t>
  </si>
  <si>
    <t>FOB-REN/VI/2026-2719</t>
  </si>
  <si>
    <t>FOB-REN/VI/2026-2720</t>
  </si>
  <si>
    <t>FOB-REN/VI/2026-2727</t>
  </si>
  <si>
    <t>FOB-REN/VI/2026-2731</t>
  </si>
  <si>
    <t>FOB-REN/VI/2026-2732</t>
  </si>
  <si>
    <t>RCE-2026-18672</t>
  </si>
  <si>
    <t>RCE-2026-19238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</si>
</sst>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5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000000"/>
    <numFmt numFmtId="166" formatCode="_(* #,##0_);_(* \(#,##0\);_(* &quot;-&quot;_);_(@_)"/>
    <numFmt numFmtId="167" formatCode="_ * #,##0_ ;_ * \-#,##0_ ;_ * &quot;-&quot;_ ;_ @_ "/>
    <numFmt numFmtId="168" formatCode="&quot;$&quot;#,##0.00_);\(&quot;$&quot;#,##0.00\)"/>
    <numFmt numFmtId="169" formatCode="_(* #,##0_);_(* \(#,##0\);_(* \-_);_(@_)"/>
    <numFmt numFmtId="170" formatCode="_-* #,##0\ _k_r_._-;\-* #,##0\ _k_r_._-;_-* &quot;-&quot;\ _k_r_._-;_-@_-"/>
    <numFmt numFmtId="171" formatCode="_(* #,##0_);_(* \(#,##0\);_(* \-??_);_(@_)"/>
    <numFmt numFmtId="172" formatCode="[$-409]dddd\,\ mmmm\ dd\,\ yyyy"/>
    <numFmt numFmtId="173" formatCode="_(* #,##0.00_);_(* \(#,##0.00\);_(* \-??_);_(@_)"/>
    <numFmt numFmtId="174" formatCode="&quot;$&quot;#,##0_);\(&quot;$&quot;#,##0\)"/>
    <numFmt numFmtId="175" formatCode="#,##0.0"/>
    <numFmt numFmtId="176" formatCode="_ * #,##0.00_ ;_ * \-#,##0.00_ ;_ * &quot;-&quot;??_ ;_ @_ "/>
    <numFmt numFmtId="177" formatCode="_(&quot;Rp&quot;* #,##0_);_(&quot;Rp&quot;* \(#,##0\);_(&quot;Rp&quot;* &quot;-&quot;_);_(@_)"/>
    <numFmt numFmtId="178" formatCode="_(* #,##0_);_(* \(#,##0\);_(* &quot;-&quot;??_);_(@_)"/>
    <numFmt numFmtId="179" formatCode="&quot;$&quot;#,##0.00_);&quot;($&quot;#,##0.00\)"/>
    <numFmt numFmtId="180" formatCode="[$-409]d\-mmm\-yy;@"/>
    <numFmt numFmtId="181" formatCode="&quot;$&quot;#,##0_);[Red]\(&quot;$&quot;#,##0\)"/>
    <numFmt numFmtId="182" formatCode="_-* #,##0\ _F_-;\-* #,##0\ _F_-;_-* &quot;-&quot;\ _F_-;_-@_-"/>
    <numFmt numFmtId="183" formatCode="d&quot;. &quot;mmm&quot;. &quot;yyyy"/>
    <numFmt numFmtId="184" formatCode="&quot;$&quot;#,##0.00;[Red]\-&quot;$&quot;#,##0.00"/>
    <numFmt numFmtId="185" formatCode="[$-409]h:mm:ss\ AM/PM"/>
    <numFmt numFmtId="186" formatCode="&quot;Yes&quot;;&quot;Yes&quot;;&quot;No&quot;"/>
    <numFmt numFmtId="187" formatCode="_(* #.##0.00_);_(* \(#.##0.00\);_(* &quot;-&quot;??_);_(@_)"/>
    <numFmt numFmtId="188" formatCode="_(* #,##0.0000_);_(* \(#,##0.0000\);_(* \-??_);_(@_)"/>
    <numFmt numFmtId="189" formatCode="_(&quot;$&quot;* #,##0.00_);_(&quot;$&quot;* \(#,##0.00\);_(&quot;$&quot;* &quot;-&quot;??_);_(@_)"/>
    <numFmt numFmtId="190" formatCode="_(&quot;Rp&quot;* #,##0.00_);_(&quot;Rp&quot;* \(#,##0.00\);_(&quot;Rp&quot;* &quot;-&quot;??_);_(@_)"/>
    <numFmt numFmtId="191" formatCode="&quot;$&quot;#,##0\ ;\(&quot;$&quot;#,##0\)"/>
    <numFmt numFmtId="192" formatCode="_-* #,##0.00\ _F_-;\-* #,##0.00\ _F_-;_-* &quot;-&quot;??\ _F_-;_-@_-"/>
    <numFmt numFmtId="193" formatCode="_-* #,##0\ &quot;F&quot;_-;\-* #,##0\ &quot;F&quot;_-;_-* &quot;-&quot;\ &quot;F&quot;_-;_-@_-"/>
    <numFmt numFmtId="194" formatCode="_-* #,##0.00\ &quot;F&quot;_-;\-* #,##0.00\ &quot;F&quot;_-;_-* &quot;-&quot;??\ &quot;F&quot;_-;_-@_-"/>
    <numFmt numFmtId="195" formatCode="0.00_)"/>
    <numFmt numFmtId="196" formatCode="&quot;$&quot;#,##0.00_);[Red]\(&quot;$&quot;#,##0.00\)"/>
    <numFmt numFmtId="197" formatCode="[$-409]d\-mmm;@"/>
    <numFmt numFmtId="198" formatCode="#,##0.000"/>
    <numFmt numFmtId="199" formatCode="[h]:mm"/>
    <numFmt numFmtId="200" formatCode="#,##0.00_ ;[Red]\-#,##0.00\ "/>
    <numFmt numFmtId="201" formatCode="h:mm;@"/>
    <numFmt numFmtId="202" formatCode="[$-409]mmm\-yy;@"/>
    <numFmt numFmtId="203" formatCode="d\-mmm\-yy;@"/>
    <numFmt numFmtId="204" formatCode="[$-409]mmmm\-yy;@"/>
    <numFmt numFmtId="205" formatCode="[$-409]d\-mmm\-yyyy;@"/>
  </numFmts>
  <fonts count="160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sto MT"/>
      <family val="1"/>
    </font>
    <font>
      <u/>
      <sz val="11"/>
      <color rgb="FF800080"/>
      <name val="Calibri"/>
      <family val="2"/>
      <scheme val="minor"/>
    </font>
    <font>
      <b/>
      <sz val="12"/>
      <color rgb="FF0070C0"/>
      <name val="Calibri"/>
      <family val="2"/>
    </font>
    <font>
      <sz val="12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2"/>
      <name val="Arial"/>
      <family val="2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Calibri"/>
      <family val="2"/>
      <scheme val="minor"/>
    </font>
    <font>
      <sz val="12"/>
      <color rgb="FFFF0000"/>
      <name val="Arial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name val="Arial"/>
      <family val="2"/>
    </font>
    <font>
      <sz val="12"/>
      <color theme="4" tint="-0.249977111117893"/>
      <name val="Arial"/>
      <family val="2"/>
    </font>
    <font>
      <b/>
      <sz val="12"/>
      <color rgb="FF00B0F0"/>
      <name val="Arial"/>
      <family val="2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Arial"/>
      <family val="2"/>
    </font>
    <font>
      <sz val="14"/>
      <color theme="1"/>
      <name val="Calibri"/>
      <family val="2"/>
      <scheme val="minor"/>
    </font>
    <font>
      <b/>
      <sz val="10"/>
      <name val="Arial"/>
      <family val="2"/>
    </font>
    <font>
      <sz val="8"/>
      <color theme="0"/>
      <name val="Arial"/>
      <family val="2"/>
    </font>
    <font>
      <sz val="10"/>
      <color rgb="FF0070C0"/>
      <name val="Arial"/>
      <family val="2"/>
    </font>
    <font>
      <b/>
      <sz val="11"/>
      <color theme="0"/>
      <name val="Calibri"/>
      <family val="2"/>
      <scheme val="minor"/>
    </font>
    <font>
      <sz val="12"/>
      <color theme="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theme="8"/>
      <name val="Arial"/>
      <family val="2"/>
    </font>
    <font>
      <sz val="12"/>
      <name val="¹ÙÅÁÃ¼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  <charset val="134"/>
    </font>
    <font>
      <sz val="12"/>
      <color theme="1"/>
      <name val="Times New Roman"/>
      <family val="1"/>
    </font>
    <font>
      <sz val="10"/>
      <name val="Arial Unicode MS"/>
      <family val="2"/>
    </font>
    <font>
      <sz val="6"/>
      <color indexed="24"/>
      <name val="Times New Roman"/>
      <family val="1"/>
    </font>
    <font>
      <b/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charset val="134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u/>
      <sz val="7.7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indexed="3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8"/>
      <name val="Times New Roman"/>
      <family val="1"/>
    </font>
    <font>
      <sz val="11"/>
      <color indexed="60"/>
      <name val="Calibri"/>
      <family val="2"/>
    </font>
    <font>
      <b/>
      <i/>
      <sz val="16"/>
      <name val="Helv"/>
      <charset val="134"/>
    </font>
    <font>
      <sz val="11"/>
      <color rgb="FF333333"/>
      <name val="Calibri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0"/>
      <name val="MS Sans Serif"/>
      <charset val="134"/>
    </font>
    <font>
      <b/>
      <sz val="11"/>
      <color indexed="8"/>
      <name val="Tahoma"/>
      <family val="2"/>
    </font>
    <font>
      <b/>
      <sz val="16"/>
      <color indexed="16"/>
      <name val="Arial"/>
      <family val="2"/>
    </font>
    <font>
      <sz val="8"/>
      <color indexed="8"/>
      <name val="Tahoma"/>
      <family val="2"/>
    </font>
    <font>
      <sz val="1"/>
      <color indexed="8"/>
      <name val="Arial"/>
      <family val="2"/>
    </font>
    <font>
      <sz val="8"/>
      <color indexed="10"/>
      <name val="Arial"/>
      <family val="2"/>
    </font>
    <font>
      <b/>
      <sz val="10"/>
      <color indexed="8"/>
      <name val="Tahoma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0"/>
      <name val="Helv"/>
      <charset val="134"/>
    </font>
    <font>
      <sz val="11"/>
      <color indexed="10"/>
      <name val="Calibri"/>
      <family val="2"/>
    </font>
    <font>
      <sz val="12"/>
      <name val="Helv"/>
      <charset val="134"/>
    </font>
    <font>
      <b/>
      <vertAlign val="superscript"/>
      <sz val="12"/>
      <color rgb="FF0070C0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rial"/>
      <family val="2"/>
    </font>
  </fonts>
  <fills count="8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34"/>
      </patternFill>
    </fill>
    <fill>
      <patternFill patternType="solid">
        <fgColor rgb="FF92D050"/>
        <bgColor indexed="9"/>
      </patternFill>
    </fill>
    <fill>
      <patternFill patternType="solid">
        <fgColor theme="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55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2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17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53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5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10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8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/>
      <bottom/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/>
      <bottom style="hair">
        <color indexed="8"/>
      </bottom>
      <diagonal/>
    </border>
    <border>
      <left/>
      <right style="thin">
        <color auto="1"/>
      </right>
      <top/>
      <bottom style="hair">
        <color indexed="8"/>
      </bottom>
      <diagonal/>
    </border>
    <border>
      <left style="thin">
        <color auto="1"/>
      </left>
      <right style="thin">
        <color indexed="8"/>
      </right>
      <top style="hair">
        <color indexed="8"/>
      </top>
      <bottom style="thick">
        <color auto="1"/>
      </bottom>
      <diagonal/>
    </border>
    <border>
      <left/>
      <right/>
      <top style="hair">
        <color indexed="8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indexed="8"/>
      </right>
      <top style="double">
        <color auto="1"/>
      </top>
      <bottom style="double">
        <color auto="1"/>
      </bottom>
      <diagonal/>
    </border>
    <border>
      <left style="thin">
        <color indexed="8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indexed="8"/>
      </top>
      <bottom style="thin">
        <color auto="1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ck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/>
      <top style="hair">
        <color indexed="8"/>
      </top>
      <bottom style="thick">
        <color auto="1"/>
      </bottom>
      <diagonal/>
    </border>
    <border>
      <left style="thick">
        <color indexed="8"/>
      </left>
      <right/>
      <top style="hair">
        <color indexed="8"/>
      </top>
      <bottom style="thick">
        <color auto="1"/>
      </bottom>
      <diagonal/>
    </border>
    <border>
      <left style="thin">
        <color auto="1"/>
      </left>
      <right/>
      <top style="thick">
        <color indexed="8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indexed="8"/>
      </top>
      <bottom style="thin">
        <color auto="1"/>
      </bottom>
      <diagonal/>
    </border>
    <border>
      <left style="double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/>
      <diagonal/>
    </border>
    <border>
      <left style="dashed">
        <color indexed="8"/>
      </left>
      <right style="double">
        <color indexed="8"/>
      </right>
      <top style="double">
        <color indexed="8"/>
      </top>
      <bottom/>
      <diagonal/>
    </border>
    <border>
      <left style="dashed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/>
      <right/>
      <top style="hair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210">
    <xf numFmtId="0" fontId="0" fillId="0" borderId="0"/>
    <xf numFmtId="164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41" fontId="66" fillId="0" borderId="0" applyFont="0" applyFill="0" applyBorder="0" applyAlignment="0" applyProtection="0"/>
    <xf numFmtId="0" fontId="65" fillId="0" borderId="0" applyNumberFormat="0" applyFill="0" applyBorder="0" applyAlignment="0" applyProtection="0"/>
    <xf numFmtId="165" fontId="103" fillId="0" borderId="0">
      <protection locked="0"/>
    </xf>
    <xf numFmtId="9" fontId="106" fillId="0" borderId="0" applyFont="0" applyFill="0" applyBorder="0" applyAlignment="0" applyProtection="0"/>
    <xf numFmtId="0" fontId="107" fillId="27" borderId="0" applyNumberFormat="0" applyBorder="0" applyAlignment="0" applyProtection="0"/>
    <xf numFmtId="0" fontId="107" fillId="28" borderId="0" applyNumberFormat="0" applyBorder="0" applyAlignment="0" applyProtection="0"/>
    <xf numFmtId="0" fontId="107" fillId="29" borderId="0" applyNumberFormat="0" applyBorder="0" applyAlignment="0" applyProtection="0"/>
    <xf numFmtId="0" fontId="107" fillId="30" borderId="0" applyNumberFormat="0" applyBorder="0" applyAlignment="0" applyProtection="0"/>
    <xf numFmtId="0" fontId="107" fillId="31" borderId="0" applyNumberFormat="0" applyBorder="0" applyAlignment="0" applyProtection="0"/>
    <xf numFmtId="0" fontId="107" fillId="32" borderId="0" applyNumberFormat="0" applyBorder="0" applyAlignment="0" applyProtection="0"/>
    <xf numFmtId="0" fontId="107" fillId="33" borderId="0" applyNumberFormat="0" applyBorder="0" applyAlignment="0" applyProtection="0"/>
    <xf numFmtId="0" fontId="107" fillId="34" borderId="0" applyNumberFormat="0" applyBorder="0" applyAlignment="0" applyProtection="0"/>
    <xf numFmtId="0" fontId="107" fillId="35" borderId="0" applyNumberFormat="0" applyBorder="0" applyAlignment="0" applyProtection="0"/>
    <xf numFmtId="0" fontId="107" fillId="36" borderId="0" applyNumberFormat="0" applyBorder="0" applyAlignment="0" applyProtection="0"/>
    <xf numFmtId="0" fontId="107" fillId="37" borderId="0" applyNumberFormat="0" applyBorder="0" applyAlignment="0" applyProtection="0"/>
    <xf numFmtId="0" fontId="107" fillId="38" borderId="0" applyNumberFormat="0" applyBorder="0" applyAlignment="0" applyProtection="0"/>
    <xf numFmtId="0" fontId="107" fillId="39" borderId="0" applyNumberFormat="0" applyBorder="0" applyAlignment="0" applyProtection="0"/>
    <xf numFmtId="0" fontId="107" fillId="40" borderId="0" applyNumberFormat="0" applyBorder="0" applyAlignment="0" applyProtection="0"/>
    <xf numFmtId="0" fontId="107" fillId="41" borderId="0" applyNumberFormat="0" applyBorder="0" applyAlignment="0" applyProtection="0"/>
    <xf numFmtId="0" fontId="107" fillId="42" borderId="0" applyNumberFormat="0" applyBorder="0" applyAlignment="0" applyProtection="0"/>
    <xf numFmtId="0" fontId="107" fillId="43" borderId="0" applyNumberFormat="0" applyBorder="0" applyAlignment="0" applyProtection="0"/>
    <xf numFmtId="0" fontId="107" fillId="44" borderId="0" applyNumberFormat="0" applyBorder="0" applyAlignment="0" applyProtection="0"/>
    <xf numFmtId="0" fontId="107" fillId="45" borderId="0" applyNumberFormat="0" applyBorder="0" applyAlignment="0" applyProtection="0"/>
    <xf numFmtId="0" fontId="107" fillId="46" borderId="0" applyNumberFormat="0" applyBorder="0" applyAlignment="0" applyProtection="0"/>
    <xf numFmtId="0" fontId="107" fillId="47" borderId="0" applyNumberFormat="0" applyBorder="0" applyAlignment="0" applyProtection="0"/>
    <xf numFmtId="0" fontId="107" fillId="48" borderId="0" applyNumberFormat="0" applyBorder="0" applyAlignment="0" applyProtection="0"/>
    <xf numFmtId="0" fontId="107" fillId="49" borderId="0" applyNumberFormat="0" applyBorder="0" applyAlignment="0" applyProtection="0"/>
    <xf numFmtId="0" fontId="107" fillId="50" borderId="0" applyNumberFormat="0" applyBorder="0" applyAlignment="0" applyProtection="0"/>
    <xf numFmtId="0" fontId="108" fillId="51" borderId="0" applyNumberFormat="0" applyBorder="0" applyAlignment="0" applyProtection="0"/>
    <xf numFmtId="0" fontId="108" fillId="52" borderId="0" applyNumberFormat="0" applyBorder="0" applyAlignment="0" applyProtection="0"/>
    <xf numFmtId="0" fontId="108" fillId="53" borderId="0" applyNumberFormat="0" applyBorder="0" applyAlignment="0" applyProtection="0"/>
    <xf numFmtId="0" fontId="108" fillId="54" borderId="0" applyNumberFormat="0" applyBorder="0" applyAlignment="0" applyProtection="0"/>
    <xf numFmtId="0" fontId="108" fillId="44" borderId="0" applyNumberFormat="0" applyBorder="0" applyAlignment="0" applyProtection="0"/>
    <xf numFmtId="0" fontId="108" fillId="45" borderId="0" applyNumberFormat="0" applyBorder="0" applyAlignment="0" applyProtection="0"/>
    <xf numFmtId="0" fontId="108" fillId="46" borderId="0" applyNumberFormat="0" applyBorder="0" applyAlignment="0" applyProtection="0"/>
    <xf numFmtId="0" fontId="108" fillId="55" borderId="0" applyNumberFormat="0" applyBorder="0" applyAlignment="0" applyProtection="0"/>
    <xf numFmtId="0" fontId="108" fillId="47" borderId="0" applyNumberFormat="0" applyBorder="0" applyAlignment="0" applyProtection="0"/>
    <xf numFmtId="0" fontId="108" fillId="48" borderId="0" applyNumberFormat="0" applyBorder="0" applyAlignment="0" applyProtection="0"/>
    <xf numFmtId="0" fontId="108" fillId="56" borderId="0" applyNumberFormat="0" applyBorder="0" applyAlignment="0" applyProtection="0"/>
    <xf numFmtId="0" fontId="108" fillId="42" borderId="0" applyNumberFormat="0" applyBorder="0" applyAlignment="0" applyProtection="0"/>
    <xf numFmtId="0" fontId="108" fillId="57" borderId="0" applyNumberFormat="0" applyBorder="0" applyAlignment="0" applyProtection="0"/>
    <xf numFmtId="0" fontId="108" fillId="58" borderId="0" applyNumberFormat="0" applyBorder="0" applyAlignment="0" applyProtection="0"/>
    <xf numFmtId="0" fontId="108" fillId="59" borderId="0" applyNumberFormat="0" applyBorder="0" applyAlignment="0" applyProtection="0"/>
    <xf numFmtId="0" fontId="108" fillId="31" borderId="0" applyNumberFormat="0" applyBorder="0" applyAlignment="0" applyProtection="0"/>
    <xf numFmtId="0" fontId="108" fillId="60" borderId="0" applyNumberFormat="0" applyBorder="0" applyAlignment="0" applyProtection="0"/>
    <xf numFmtId="0" fontId="108" fillId="61" borderId="0" applyNumberFormat="0" applyBorder="0" applyAlignment="0" applyProtection="0"/>
    <xf numFmtId="0" fontId="108" fillId="62" borderId="0" applyNumberFormat="0" applyBorder="0" applyAlignment="0" applyProtection="0"/>
    <xf numFmtId="0" fontId="108" fillId="63" borderId="0" applyNumberFormat="0" applyBorder="0" applyAlignment="0" applyProtection="0"/>
    <xf numFmtId="0" fontId="108" fillId="64" borderId="0" applyNumberFormat="0" applyBorder="0" applyAlignment="0" applyProtection="0"/>
    <xf numFmtId="0" fontId="108" fillId="65" borderId="0" applyNumberFormat="0" applyBorder="0" applyAlignment="0" applyProtection="0"/>
    <xf numFmtId="0" fontId="108" fillId="66" borderId="0" applyNumberFormat="0" applyBorder="0" applyAlignment="0" applyProtection="0"/>
    <xf numFmtId="0" fontId="108" fillId="67" borderId="0" applyNumberFormat="0" applyBorder="0" applyAlignment="0" applyProtection="0"/>
    <xf numFmtId="0" fontId="108" fillId="68" borderId="0" applyNumberFormat="0" applyBorder="0" applyAlignment="0" applyProtection="0"/>
    <xf numFmtId="0" fontId="108" fillId="69" borderId="0" applyNumberFormat="0" applyBorder="0" applyAlignment="0" applyProtection="0"/>
    <xf numFmtId="0" fontId="108" fillId="70" borderId="0" applyNumberFormat="0" applyBorder="0" applyAlignment="0" applyProtection="0"/>
    <xf numFmtId="0" fontId="108" fillId="71" borderId="0" applyNumberFormat="0" applyBorder="0" applyAlignment="0" applyProtection="0"/>
    <xf numFmtId="0" fontId="108" fillId="72" borderId="0" applyNumberFormat="0" applyBorder="0" applyAlignment="0" applyProtection="0"/>
    <xf numFmtId="0" fontId="103" fillId="0" borderId="0" applyFont="0" applyFill="0" applyBorder="0" applyAlignment="0" applyProtection="0"/>
    <xf numFmtId="0" fontId="109" fillId="30" borderId="0" applyNumberFormat="0" applyBorder="0" applyAlignment="0" applyProtection="0"/>
    <xf numFmtId="0" fontId="109" fillId="32" borderId="0" applyNumberFormat="0" applyBorder="0" applyAlignment="0" applyProtection="0"/>
    <xf numFmtId="0" fontId="106" fillId="0" borderId="0"/>
    <xf numFmtId="0" fontId="110" fillId="73" borderId="153" applyNumberFormat="0" applyAlignment="0" applyProtection="0"/>
    <xf numFmtId="0" fontId="110" fillId="28" borderId="153" applyNumberFormat="0" applyAlignment="0" applyProtection="0"/>
    <xf numFmtId="0" fontId="110" fillId="74" borderId="153" applyNumberFormat="0" applyAlignment="0" applyProtection="0"/>
    <xf numFmtId="0" fontId="111" fillId="75" borderId="154" applyNumberFormat="0" applyAlignment="0" applyProtection="0"/>
    <xf numFmtId="0" fontId="111" fillId="42" borderId="154" applyNumberFormat="0" applyAlignment="0" applyProtection="0"/>
    <xf numFmtId="0" fontId="111" fillId="76" borderId="154" applyNumberFormat="0" applyAlignment="0" applyProtection="0"/>
    <xf numFmtId="0" fontId="112" fillId="0" borderId="0"/>
    <xf numFmtId="166" fontId="103" fillId="0" borderId="0" applyFill="0" applyBorder="0" applyAlignment="0" applyProtection="0"/>
    <xf numFmtId="41" fontId="107" fillId="0" borderId="0" applyFont="0" applyFill="0" applyBorder="0" applyAlignment="0" applyProtection="0"/>
    <xf numFmtId="166" fontId="107" fillId="0" borderId="0" applyFont="0" applyFill="0" applyBorder="0" applyAlignment="0" applyProtection="0"/>
    <xf numFmtId="167" fontId="103" fillId="0" borderId="0" applyFont="0" applyFill="0" applyBorder="0" applyAlignment="0" applyProtection="0"/>
    <xf numFmtId="166" fontId="103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107" fillId="0" borderId="0" applyFont="0" applyFill="0" applyBorder="0" applyAlignment="0" applyProtection="0"/>
    <xf numFmtId="168" fontId="103" fillId="0" borderId="0" applyFill="0" applyBorder="0" applyAlignment="0" applyProtection="0"/>
    <xf numFmtId="167" fontId="107" fillId="0" borderId="0" applyFont="0" applyFill="0" applyBorder="0" applyAlignment="0" applyProtection="0"/>
    <xf numFmtId="169" fontId="107" fillId="0" borderId="0" applyFill="0" applyBorder="0" applyAlignment="0" applyProtection="0"/>
    <xf numFmtId="43" fontId="107" fillId="0" borderId="0" applyFill="0" applyBorder="0" applyAlignment="0" applyProtection="0"/>
    <xf numFmtId="170" fontId="103" fillId="0" borderId="0" applyFont="0" applyFill="0" applyBorder="0" applyAlignment="0" applyProtection="0"/>
    <xf numFmtId="171" fontId="107" fillId="0" borderId="0" applyFont="0" applyFill="0" applyBorder="0" applyAlignment="0" applyProtection="0"/>
    <xf numFmtId="43" fontId="107" fillId="0" borderId="0" applyFont="0" applyFill="0" applyBorder="0" applyAlignment="0" applyProtection="0"/>
    <xf numFmtId="164" fontId="103" fillId="0" borderId="0" applyFont="0" applyFill="0" applyBorder="0" applyAlignment="0" applyProtection="0"/>
    <xf numFmtId="172" fontId="107" fillId="0" borderId="0" applyFill="0" applyBorder="0" applyAlignment="0" applyProtection="0"/>
    <xf numFmtId="173" fontId="107" fillId="0" borderId="0" applyFill="0" applyBorder="0" applyAlignment="0" applyProtection="0"/>
    <xf numFmtId="174" fontId="107" fillId="0" borderId="0" applyFont="0" applyFill="0" applyBorder="0" applyAlignment="0" applyProtection="0"/>
    <xf numFmtId="175" fontId="107" fillId="0" borderId="0" applyFont="0" applyFill="0" applyBorder="0" applyAlignment="0" applyProtection="0"/>
    <xf numFmtId="174" fontId="66" fillId="0" borderId="0" applyFont="0" applyFill="0" applyBorder="0" applyAlignment="0" applyProtection="0"/>
    <xf numFmtId="43" fontId="103" fillId="0" borderId="0" applyFont="0" applyFill="0" applyBorder="0" applyAlignment="0" applyProtection="0"/>
    <xf numFmtId="164" fontId="107" fillId="0" borderId="0" applyFont="0" applyFill="0" applyBorder="0" applyAlignment="0" applyProtection="0"/>
    <xf numFmtId="176" fontId="103" fillId="0" borderId="0" applyFont="0" applyFill="0" applyBorder="0" applyAlignment="0" applyProtection="0"/>
    <xf numFmtId="164" fontId="113" fillId="0" borderId="0" applyFont="0" applyFill="0" applyBorder="0" applyAlignment="0" applyProtection="0"/>
    <xf numFmtId="177" fontId="103" fillId="0" borderId="0" applyFont="0" applyFill="0" applyBorder="0" applyAlignment="0" applyProtection="0"/>
    <xf numFmtId="178" fontId="103" fillId="0" borderId="0" applyFont="0" applyFill="0" applyBorder="0" applyAlignment="0" applyProtection="0"/>
    <xf numFmtId="173" fontId="103" fillId="0" borderId="0" applyFill="0" applyBorder="0" applyAlignment="0" applyProtection="0"/>
    <xf numFmtId="168" fontId="107" fillId="0" borderId="0" applyFill="0" applyBorder="0" applyAlignment="0" applyProtection="0"/>
    <xf numFmtId="179" fontId="107" fillId="0" borderId="0" applyFill="0" applyBorder="0" applyAlignment="0" applyProtection="0"/>
    <xf numFmtId="44" fontId="114" fillId="0" borderId="0" applyFill="0" applyBorder="0" applyAlignment="0" applyProtection="0"/>
    <xf numFmtId="176" fontId="107" fillId="0" borderId="0" applyFont="0" applyFill="0" applyBorder="0" applyAlignment="0" applyProtection="0"/>
    <xf numFmtId="43" fontId="66" fillId="0" borderId="0" applyFont="0" applyFill="0" applyBorder="0" applyAlignment="0" applyProtection="0"/>
    <xf numFmtId="180" fontId="103" fillId="0" borderId="0" applyFont="0" applyFill="0" applyBorder="0" applyAlignment="0" applyProtection="0"/>
    <xf numFmtId="181" fontId="103" fillId="0" borderId="0" applyFont="0" applyFill="0" applyBorder="0" applyAlignment="0" applyProtection="0"/>
    <xf numFmtId="182" fontId="103" fillId="0" borderId="0" applyFont="0" applyFill="0" applyBorder="0" applyAlignment="0" applyProtection="0"/>
    <xf numFmtId="183" fontId="103" fillId="0" borderId="0" applyFont="0" applyFill="0" applyBorder="0" applyAlignment="0" applyProtection="0"/>
    <xf numFmtId="41" fontId="103" fillId="0" borderId="0" applyFont="0" applyFill="0" applyBorder="0" applyAlignment="0" applyProtection="0"/>
    <xf numFmtId="184" fontId="103" fillId="0" borderId="0" applyFont="0" applyFill="0" applyBorder="0" applyAlignment="0" applyProtection="0"/>
    <xf numFmtId="180" fontId="107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107" fillId="0" borderId="0" applyFont="0" applyFill="0" applyBorder="0" applyAlignment="0" applyProtection="0"/>
    <xf numFmtId="44" fontId="107" fillId="0" borderId="0" applyFill="0" applyBorder="0" applyAlignment="0" applyProtection="0"/>
    <xf numFmtId="185" fontId="107" fillId="0" borderId="0" applyFill="0" applyBorder="0" applyAlignment="0" applyProtection="0"/>
    <xf numFmtId="186" fontId="107" fillId="0" borderId="0" applyFill="0" applyBorder="0" applyAlignment="0" applyProtection="0"/>
    <xf numFmtId="187" fontId="107" fillId="0" borderId="0" applyFont="0" applyFill="0" applyBorder="0" applyAlignment="0" applyProtection="0"/>
    <xf numFmtId="0" fontId="107" fillId="0" borderId="0" applyFill="0" applyBorder="0" applyAlignment="0" applyProtection="0"/>
    <xf numFmtId="188" fontId="107" fillId="0" borderId="0" applyFill="0" applyBorder="0" applyAlignment="0" applyProtection="0"/>
    <xf numFmtId="41" fontId="107" fillId="0" borderId="0" applyFill="0" applyBorder="0" applyAlignment="0" applyProtection="0"/>
    <xf numFmtId="3" fontId="115" fillId="0" borderId="0" applyFont="0" applyFill="0" applyBorder="0" applyAlignment="0" applyProtection="0"/>
    <xf numFmtId="189" fontId="107" fillId="0" borderId="0" applyFont="0" applyFill="0" applyBorder="0" applyAlignment="0" applyProtection="0"/>
    <xf numFmtId="190" fontId="103" fillId="0" borderId="0" applyFont="0" applyFill="0" applyBorder="0" applyAlignment="0" applyProtection="0"/>
    <xf numFmtId="189" fontId="66" fillId="0" borderId="0" applyFont="0" applyFill="0" applyBorder="0" applyAlignment="0" applyProtection="0"/>
    <xf numFmtId="191" fontId="115" fillId="0" borderId="0" applyFont="0" applyFill="0" applyBorder="0" applyAlignment="0" applyProtection="0"/>
    <xf numFmtId="0" fontId="115" fillId="0" borderId="0" applyFont="0" applyFill="0" applyBorder="0" applyAlignment="0" applyProtection="0"/>
    <xf numFmtId="169" fontId="114" fillId="0" borderId="0" applyFill="0" applyBorder="0" applyAlignment="0" applyProtection="0"/>
    <xf numFmtId="0" fontId="116" fillId="0" borderId="155" applyNumberFormat="0" applyFill="0" applyAlignment="0" applyProtection="0"/>
    <xf numFmtId="0" fontId="117" fillId="0" borderId="0" applyNumberFormat="0" applyFill="0" applyBorder="0" applyAlignment="0" applyProtection="0"/>
    <xf numFmtId="2" fontId="115" fillId="0" borderId="0" applyFont="0" applyFill="0" applyBorder="0" applyAlignment="0" applyProtection="0"/>
    <xf numFmtId="0" fontId="118" fillId="33" borderId="0" applyNumberFormat="0" applyBorder="0" applyAlignment="0" applyProtection="0"/>
    <xf numFmtId="0" fontId="118" fillId="35" borderId="0" applyNumberFormat="0" applyBorder="0" applyAlignment="0" applyProtection="0"/>
    <xf numFmtId="38" fontId="119" fillId="74" borderId="0" applyNumberFormat="0" applyBorder="0" applyAlignment="0" applyProtection="0"/>
    <xf numFmtId="0" fontId="120" fillId="77" borderId="150"/>
    <xf numFmtId="0" fontId="76" fillId="0" borderId="156" applyNumberFormat="0" applyAlignment="0" applyProtection="0">
      <alignment horizontal="left" vertical="center"/>
    </xf>
    <xf numFmtId="0" fontId="76" fillId="0" borderId="10">
      <alignment horizontal="left" vertical="center"/>
    </xf>
    <xf numFmtId="0" fontId="98" fillId="78" borderId="157">
      <alignment vertical="center" wrapText="1"/>
    </xf>
    <xf numFmtId="0" fontId="121" fillId="0" borderId="158" applyNumberFormat="0" applyFill="0" applyAlignment="0" applyProtection="0"/>
    <xf numFmtId="0" fontId="122" fillId="0" borderId="159" applyNumberFormat="0" applyFill="0" applyAlignment="0" applyProtection="0"/>
    <xf numFmtId="0" fontId="123" fillId="0" borderId="160" applyNumberFormat="0" applyFill="0" applyAlignment="0" applyProtection="0"/>
    <xf numFmtId="0" fontId="124" fillId="0" borderId="161" applyNumberFormat="0" applyFill="0" applyAlignment="0" applyProtection="0"/>
    <xf numFmtId="0" fontId="125" fillId="0" borderId="162" applyNumberFormat="0" applyFill="0" applyAlignment="0" applyProtection="0"/>
    <xf numFmtId="0" fontId="116" fillId="0" borderId="163" applyNumberFormat="0" applyFill="0" applyAlignment="0" applyProtection="0"/>
    <xf numFmtId="0" fontId="12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10" fontId="119" fillId="79" borderId="91" applyNumberFormat="0" applyBorder="0" applyAlignment="0" applyProtection="0"/>
    <xf numFmtId="0" fontId="129" fillId="31" borderId="153" applyNumberFormat="0" applyAlignment="0" applyProtection="0"/>
    <xf numFmtId="0" fontId="129" fillId="40" borderId="153" applyNumberFormat="0" applyAlignment="0" applyProtection="0"/>
    <xf numFmtId="0" fontId="130" fillId="0" borderId="164" applyNumberFormat="0" applyFill="0" applyAlignment="0" applyProtection="0"/>
    <xf numFmtId="182" fontId="131" fillId="0" borderId="0" applyFont="0" applyFill="0" applyBorder="0" applyAlignment="0" applyProtection="0"/>
    <xf numFmtId="192" fontId="131" fillId="0" borderId="0" applyFont="0" applyFill="0" applyBorder="0" applyAlignment="0" applyProtection="0"/>
    <xf numFmtId="193" fontId="131" fillId="0" borderId="0" applyFont="0" applyFill="0" applyBorder="0" applyAlignment="0" applyProtection="0"/>
    <xf numFmtId="194" fontId="131" fillId="0" borderId="0" applyFont="0" applyFill="0" applyBorder="0" applyAlignment="0" applyProtection="0"/>
    <xf numFmtId="0" fontId="132" fillId="47" borderId="0" applyNumberFormat="0" applyBorder="0" applyAlignment="0" applyProtection="0"/>
    <xf numFmtId="0" fontId="132" fillId="78" borderId="0" applyNumberFormat="0" applyBorder="0" applyAlignment="0" applyProtection="0"/>
    <xf numFmtId="195" fontId="133" fillId="0" borderId="0"/>
    <xf numFmtId="0" fontId="66" fillId="0" borderId="0"/>
    <xf numFmtId="0" fontId="134" fillId="0" borderId="0">
      <alignment vertical="center"/>
    </xf>
    <xf numFmtId="0" fontId="103" fillId="0" borderId="0"/>
    <xf numFmtId="0" fontId="107" fillId="0" borderId="0"/>
    <xf numFmtId="0" fontId="107" fillId="0" borderId="0">
      <protection locked="0"/>
    </xf>
    <xf numFmtId="0" fontId="103" fillId="0" borderId="0"/>
    <xf numFmtId="0" fontId="107" fillId="0" borderId="0"/>
    <xf numFmtId="0" fontId="66" fillId="0" borderId="0"/>
    <xf numFmtId="0" fontId="107" fillId="34" borderId="165" applyNumberFormat="0" applyAlignment="0" applyProtection="0"/>
    <xf numFmtId="0" fontId="103" fillId="34" borderId="166" applyNumberFormat="0" applyAlignment="0" applyProtection="0"/>
    <xf numFmtId="0" fontId="107" fillId="79" borderId="165" applyNumberFormat="0" applyFont="0" applyAlignment="0" applyProtection="0"/>
    <xf numFmtId="0" fontId="103" fillId="34" borderId="165" applyNumberFormat="0" applyAlignment="0" applyProtection="0"/>
    <xf numFmtId="0" fontId="103" fillId="79" borderId="165" applyNumberFormat="0" applyFont="0" applyAlignment="0" applyProtection="0"/>
    <xf numFmtId="0" fontId="135" fillId="73" borderId="167" applyNumberFormat="0" applyAlignment="0" applyProtection="0"/>
    <xf numFmtId="0" fontId="135" fillId="28" borderId="167" applyNumberFormat="0" applyAlignment="0" applyProtection="0"/>
    <xf numFmtId="0" fontId="135" fillId="74" borderId="167" applyNumberFormat="0" applyAlignment="0" applyProtection="0"/>
    <xf numFmtId="10" fontId="103" fillId="0" borderId="0" applyFont="0" applyFill="0" applyBorder="0" applyAlignment="0" applyProtection="0"/>
    <xf numFmtId="9" fontId="107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03" fillId="0" borderId="0" applyFill="0" applyBorder="0" applyAlignment="0" applyProtection="0"/>
    <xf numFmtId="9" fontId="107" fillId="0" borderId="0" applyFill="0" applyBorder="0" applyAlignment="0" applyProtection="0"/>
    <xf numFmtId="9" fontId="136" fillId="0" borderId="0" applyFont="0" applyFill="0" applyBorder="0" applyAlignment="0" applyProtection="0"/>
    <xf numFmtId="9" fontId="137" fillId="0" borderId="168" applyNumberFormat="0" applyBorder="0"/>
    <xf numFmtId="0" fontId="138" fillId="0" borderId="0">
      <alignment horizontal="center" vertical="top"/>
    </xf>
    <xf numFmtId="4" fontId="138" fillId="0" borderId="0">
      <alignment horizontal="center" vertical="top"/>
    </xf>
    <xf numFmtId="0" fontId="139" fillId="0" borderId="0">
      <alignment horizontal="center" vertical="top"/>
    </xf>
    <xf numFmtId="4" fontId="139" fillId="0" borderId="0">
      <alignment horizontal="center" vertical="top"/>
    </xf>
    <xf numFmtId="0" fontId="140" fillId="0" borderId="0">
      <alignment horizontal="center" vertical="top"/>
    </xf>
    <xf numFmtId="0" fontId="141" fillId="0" borderId="0">
      <alignment horizontal="left" vertical="top"/>
    </xf>
    <xf numFmtId="0" fontId="140" fillId="0" borderId="0">
      <alignment horizontal="left" vertical="top"/>
    </xf>
    <xf numFmtId="4" fontId="140" fillId="0" borderId="0">
      <alignment horizontal="right" vertical="top"/>
    </xf>
    <xf numFmtId="4" fontId="142" fillId="0" borderId="0">
      <alignment horizontal="right" vertical="top"/>
    </xf>
    <xf numFmtId="0" fontId="143" fillId="0" borderId="0">
      <alignment horizontal="center" vertical="top"/>
    </xf>
    <xf numFmtId="4" fontId="143" fillId="0" borderId="0">
      <alignment horizontal="center" vertical="top"/>
    </xf>
    <xf numFmtId="4" fontId="144" fillId="0" borderId="0">
      <alignment horizontal="right" vertical="top"/>
    </xf>
    <xf numFmtId="0" fontId="145" fillId="0" borderId="0">
      <alignment horizontal="center" vertical="top"/>
    </xf>
    <xf numFmtId="4" fontId="145" fillId="0" borderId="0">
      <alignment horizontal="center" vertical="top"/>
    </xf>
    <xf numFmtId="0" fontId="146" fillId="0" borderId="0">
      <alignment horizontal="left" vertical="top"/>
    </xf>
    <xf numFmtId="0" fontId="147" fillId="0" borderId="0">
      <alignment horizontal="left" vertical="top"/>
    </xf>
    <xf numFmtId="4" fontId="140" fillId="0" borderId="0">
      <alignment horizontal="center" vertical="top"/>
    </xf>
    <xf numFmtId="4" fontId="147" fillId="0" borderId="0">
      <alignment horizontal="right" vertical="top"/>
    </xf>
    <xf numFmtId="4" fontId="140" fillId="0" borderId="0">
      <alignment horizontal="left" vertical="top"/>
    </xf>
    <xf numFmtId="0" fontId="144" fillId="0" borderId="0">
      <alignment horizontal="left" vertical="top"/>
    </xf>
    <xf numFmtId="3" fontId="103" fillId="0" borderId="91" applyNumberFormat="0" applyFont="0" applyFill="0" applyAlignment="0" applyProtection="0">
      <alignment vertical="center"/>
    </xf>
    <xf numFmtId="0" fontId="148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50" fillId="0" borderId="169" applyNumberFormat="0" applyFill="0" applyAlignment="0" applyProtection="0"/>
    <xf numFmtId="0" fontId="150" fillId="0" borderId="170" applyNumberFormat="0" applyFill="0" applyAlignment="0" applyProtection="0"/>
    <xf numFmtId="4" fontId="151" fillId="0" borderId="0" applyFont="0" applyFill="0" applyBorder="0" applyAlignment="0" applyProtection="0"/>
    <xf numFmtId="196" fontId="151" fillId="0" borderId="0" applyFont="0" applyFill="0" applyBorder="0" applyAlignment="0" applyProtection="0"/>
    <xf numFmtId="0" fontId="152" fillId="0" borderId="0" applyNumberFormat="0" applyFill="0" applyBorder="0" applyAlignment="0" applyProtection="0"/>
    <xf numFmtId="0" fontId="153" fillId="0" borderId="171"/>
  </cellStyleXfs>
  <cellXfs count="830">
    <xf numFmtId="0" fontId="0" fillId="0" borderId="0" xfId="0"/>
    <xf numFmtId="0" fontId="0" fillId="0" borderId="0" xfId="0" applyAlignment="1">
      <alignment vertical="center"/>
    </xf>
    <xf numFmtId="19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197" fontId="61" fillId="0" borderId="0" xfId="0" applyNumberFormat="1" applyFont="1" applyAlignment="1">
      <alignment horizontal="center" vertical="center"/>
    </xf>
    <xf numFmtId="16" fontId="61" fillId="0" borderId="1" xfId="0" applyNumberFormat="1" applyFont="1" applyBorder="1" applyAlignment="1">
      <alignment vertical="center"/>
    </xf>
    <xf numFmtId="0" fontId="61" fillId="0" borderId="0" xfId="0" applyFont="1" applyAlignment="1">
      <alignment horizontal="center" vertical="center"/>
    </xf>
    <xf numFmtId="0" fontId="62" fillId="0" borderId="5" xfId="0" applyFont="1" applyBorder="1" applyAlignment="1">
      <alignment horizontal="center" vertical="center"/>
    </xf>
    <xf numFmtId="0" fontId="62" fillId="0" borderId="12" xfId="0" applyFont="1" applyBorder="1" applyAlignment="1">
      <alignment horizontal="center" vertical="center"/>
    </xf>
    <xf numFmtId="197" fontId="62" fillId="0" borderId="12" xfId="0" applyNumberFormat="1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16" fontId="0" fillId="2" borderId="14" xfId="0" applyNumberFormat="1" applyFill="1" applyBorder="1" applyAlignment="1">
      <alignment horizontal="center" vertical="center"/>
    </xf>
    <xf numFmtId="0" fontId="63" fillId="2" borderId="14" xfId="0" applyFont="1" applyFill="1" applyBorder="1" applyAlignment="1">
      <alignment horizontal="center" vertical="center"/>
    </xf>
    <xf numFmtId="1" fontId="63" fillId="2" borderId="15" xfId="0" applyNumberFormat="1" applyFont="1" applyFill="1" applyBorder="1" applyAlignment="1">
      <alignment horizontal="center" vertical="center"/>
    </xf>
    <xf numFmtId="197" fontId="63" fillId="2" borderId="15" xfId="0" applyNumberFormat="1" applyFont="1" applyFill="1" applyBorder="1" applyAlignment="1">
      <alignment horizontal="center" vertical="center"/>
    </xf>
    <xf numFmtId="20" fontId="63" fillId="2" borderId="16" xfId="0" applyNumberFormat="1" applyFont="1" applyFill="1" applyBorder="1" applyAlignment="1">
      <alignment horizontal="center" vertical="center"/>
    </xf>
    <xf numFmtId="197" fontId="63" fillId="2" borderId="16" xfId="0" applyNumberFormat="1" applyFont="1" applyFill="1" applyBorder="1" applyAlignment="1">
      <alignment horizontal="center" vertical="center"/>
    </xf>
    <xf numFmtId="16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97" fontId="0" fillId="0" borderId="15" xfId="0" applyNumberFormat="1" applyBorder="1" applyAlignment="1">
      <alignment horizontal="center" vertical="center"/>
    </xf>
    <xf numFmtId="20" fontId="0" fillId="0" borderId="16" xfId="0" applyNumberFormat="1" applyBorder="1" applyAlignment="1">
      <alignment vertical="center"/>
    </xf>
    <xf numFmtId="0" fontId="64" fillId="3" borderId="17" xfId="0" applyFont="1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197" fontId="0" fillId="3" borderId="18" xfId="0" applyNumberFormat="1" applyFill="1" applyBorder="1" applyAlignment="1">
      <alignment horizontal="center" vertical="center"/>
    </xf>
    <xf numFmtId="20" fontId="0" fillId="3" borderId="19" xfId="0" applyNumberFormat="1" applyFill="1" applyBorder="1" applyAlignment="1">
      <alignment vertical="center"/>
    </xf>
    <xf numFmtId="1" fontId="61" fillId="0" borderId="0" xfId="0" applyNumberFormat="1" applyFont="1" applyAlignment="1">
      <alignment vertical="center"/>
    </xf>
    <xf numFmtId="4" fontId="61" fillId="0" borderId="0" xfId="0" applyNumberFormat="1" applyFont="1" applyAlignment="1">
      <alignment vertical="center"/>
    </xf>
    <xf numFmtId="4" fontId="65" fillId="4" borderId="20" xfId="4" applyNumberFormat="1" applyFill="1" applyBorder="1" applyAlignment="1">
      <alignment horizontal="center" vertical="center"/>
    </xf>
    <xf numFmtId="1" fontId="62" fillId="0" borderId="12" xfId="0" applyNumberFormat="1" applyFont="1" applyBorder="1" applyAlignment="1">
      <alignment horizontal="center" vertical="center"/>
    </xf>
    <xf numFmtId="4" fontId="62" fillId="0" borderId="24" xfId="0" applyNumberFormat="1" applyFont="1" applyBorder="1" applyAlignment="1">
      <alignment horizontal="center" vertical="center"/>
    </xf>
    <xf numFmtId="1" fontId="63" fillId="2" borderId="16" xfId="0" applyNumberFormat="1" applyFont="1" applyFill="1" applyBorder="1" applyAlignment="1">
      <alignment horizontal="center" vertical="center"/>
    </xf>
    <xf numFmtId="0" fontId="63" fillId="2" borderId="16" xfId="0" applyFont="1" applyFill="1" applyBorder="1" applyAlignment="1">
      <alignment horizontal="center" vertical="center"/>
    </xf>
    <xf numFmtId="4" fontId="63" fillId="2" borderId="16" xfId="0" applyNumberFormat="1" applyFont="1" applyFill="1" applyBorder="1" applyAlignment="1">
      <alignment vertical="center"/>
    </xf>
    <xf numFmtId="0" fontId="66" fillId="0" borderId="26" xfId="0" applyFont="1" applyBorder="1" applyAlignment="1">
      <alignment vertical="center"/>
    </xf>
    <xf numFmtId="0" fontId="63" fillId="2" borderId="15" xfId="0" applyFont="1" applyFill="1" applyBorder="1" applyAlignment="1">
      <alignment horizontal="center" vertical="center"/>
    </xf>
    <xf numFmtId="0" fontId="67" fillId="0" borderId="26" xfId="0" applyFont="1" applyBorder="1" applyAlignment="1">
      <alignment vertical="center"/>
    </xf>
    <xf numFmtId="1" fontId="0" fillId="0" borderId="16" xfId="0" applyNumberFormat="1" applyBorder="1" applyAlignment="1">
      <alignment vertical="center"/>
    </xf>
    <xf numFmtId="4" fontId="0" fillId="0" borderId="16" xfId="0" applyNumberFormat="1" applyBorder="1" applyAlignment="1">
      <alignment vertical="center"/>
    </xf>
    <xf numFmtId="0" fontId="0" fillId="0" borderId="27" xfId="0" applyBorder="1" applyAlignment="1">
      <alignment vertical="center"/>
    </xf>
    <xf numFmtId="1" fontId="0" fillId="3" borderId="19" xfId="0" applyNumberFormat="1" applyFill="1" applyBorder="1" applyAlignment="1">
      <alignment vertical="center"/>
    </xf>
    <xf numFmtId="4" fontId="64" fillId="3" borderId="19" xfId="3" applyNumberFormat="1" applyFont="1" applyFill="1" applyBorder="1" applyAlignment="1">
      <alignment horizontal="right" vertical="center"/>
    </xf>
    <xf numFmtId="0" fontId="0" fillId="3" borderId="28" xfId="0" applyFill="1" applyBorder="1" applyAlignment="1">
      <alignment vertical="center"/>
    </xf>
    <xf numFmtId="4" fontId="66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" fontId="61" fillId="0" borderId="0" xfId="0" applyNumberFormat="1" applyFont="1" applyAlignment="1">
      <alignment vertical="center"/>
    </xf>
    <xf numFmtId="0" fontId="62" fillId="0" borderId="29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197" fontId="62" fillId="0" borderId="0" xfId="0" applyNumberFormat="1" applyFont="1" applyAlignment="1">
      <alignment horizontal="center" vertical="center"/>
    </xf>
    <xf numFmtId="20" fontId="63" fillId="2" borderId="16" xfId="0" applyNumberFormat="1" applyFont="1" applyFill="1" applyBorder="1" applyAlignment="1">
      <alignment horizontal="right" vertical="center"/>
    </xf>
    <xf numFmtId="20" fontId="63" fillId="2" borderId="30" xfId="0" applyNumberFormat="1" applyFont="1" applyFill="1" applyBorder="1" applyAlignment="1">
      <alignment vertical="center"/>
    </xf>
    <xf numFmtId="4" fontId="62" fillId="0" borderId="0" xfId="0" applyNumberFormat="1" applyFont="1" applyAlignment="1">
      <alignment horizontal="center" vertical="center"/>
    </xf>
    <xf numFmtId="0" fontId="62" fillId="0" borderId="31" xfId="0" applyFont="1" applyBorder="1" applyAlignment="1">
      <alignment horizontal="center" vertical="center"/>
    </xf>
    <xf numFmtId="16" fontId="0" fillId="2" borderId="15" xfId="0" applyNumberFormat="1" applyFill="1" applyBorder="1" applyAlignment="1">
      <alignment horizontal="center" vertical="center"/>
    </xf>
    <xf numFmtId="197" fontId="0" fillId="0" borderId="0" xfId="0" applyNumberFormat="1" applyAlignment="1">
      <alignment vertical="center"/>
    </xf>
    <xf numFmtId="197" fontId="61" fillId="0" borderId="0" xfId="0" applyNumberFormat="1" applyFont="1" applyAlignment="1">
      <alignment vertical="center"/>
    </xf>
    <xf numFmtId="197" fontId="0" fillId="3" borderId="18" xfId="0" applyNumberFormat="1" applyFill="1" applyBorder="1" applyAlignment="1">
      <alignment vertical="center"/>
    </xf>
    <xf numFmtId="4" fontId="63" fillId="2" borderId="16" xfId="0" applyNumberFormat="1" applyFont="1" applyFill="1" applyBorder="1" applyAlignment="1">
      <alignment horizontal="center" vertical="center"/>
    </xf>
    <xf numFmtId="0" fontId="66" fillId="0" borderId="27" xfId="0" applyFont="1" applyBorder="1" applyAlignment="1">
      <alignment vertical="center"/>
    </xf>
    <xf numFmtId="4" fontId="63" fillId="2" borderId="15" xfId="0" applyNumberFormat="1" applyFont="1" applyFill="1" applyBorder="1" applyAlignment="1">
      <alignment horizontal="center" vertical="center"/>
    </xf>
    <xf numFmtId="16" fontId="63" fillId="2" borderId="14" xfId="0" applyNumberFormat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98" fontId="0" fillId="0" borderId="0" xfId="0" applyNumberFormat="1" applyAlignment="1">
      <alignment vertical="center"/>
    </xf>
    <xf numFmtId="198" fontId="61" fillId="0" borderId="0" xfId="0" applyNumberFormat="1" applyFont="1" applyAlignment="1">
      <alignment vertical="center"/>
    </xf>
    <xf numFmtId="198" fontId="62" fillId="0" borderId="12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" fontId="0" fillId="0" borderId="33" xfId="0" applyNumberFormat="1" applyBorder="1" applyAlignment="1">
      <alignment horizontal="center" vertical="center"/>
    </xf>
    <xf numFmtId="16" fontId="0" fillId="0" borderId="14" xfId="0" applyNumberFormat="1" applyBorder="1" applyAlignment="1">
      <alignment horizontal="center" vertical="center"/>
    </xf>
    <xf numFmtId="20" fontId="0" fillId="0" borderId="14" xfId="0" applyNumberFormat="1" applyBorder="1" applyAlignment="1">
      <alignment vertical="center"/>
    </xf>
    <xf numFmtId="199" fontId="0" fillId="0" borderId="14" xfId="0" applyNumberFormat="1" applyBorder="1" applyAlignment="1">
      <alignment horizontal="center" vertical="center"/>
    </xf>
    <xf numFmtId="4" fontId="0" fillId="0" borderId="14" xfId="0" applyNumberForma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198" fontId="0" fillId="0" borderId="15" xfId="0" applyNumberFormat="1" applyBorder="1" applyAlignment="1">
      <alignment vertical="center"/>
    </xf>
    <xf numFmtId="0" fontId="64" fillId="3" borderId="32" xfId="0" applyFont="1" applyFill="1" applyBorder="1" applyAlignment="1">
      <alignment vertical="center"/>
    </xf>
    <xf numFmtId="0" fontId="64" fillId="3" borderId="33" xfId="0" applyFont="1" applyFill="1" applyBorder="1" applyAlignment="1">
      <alignment horizontal="center" vertical="center"/>
    </xf>
    <xf numFmtId="199" fontId="64" fillId="3" borderId="33" xfId="0" applyNumberFormat="1" applyFont="1" applyFill="1" applyBorder="1" applyAlignment="1">
      <alignment horizontal="center" vertical="center"/>
    </xf>
    <xf numFmtId="4" fontId="64" fillId="3" borderId="33" xfId="0" applyNumberFormat="1" applyFont="1" applyFill="1" applyBorder="1" applyAlignment="1">
      <alignment horizontal="right" vertical="center"/>
    </xf>
    <xf numFmtId="0" fontId="64" fillId="3" borderId="35" xfId="0" applyFont="1" applyFill="1" applyBorder="1" applyAlignment="1">
      <alignment vertical="center"/>
    </xf>
    <xf numFmtId="0" fontId="64" fillId="3" borderId="36" xfId="0" applyFont="1" applyFill="1" applyBorder="1" applyAlignment="1">
      <alignment horizontal="center" vertical="center"/>
    </xf>
    <xf numFmtId="199" fontId="64" fillId="3" borderId="36" xfId="0" applyNumberFormat="1" applyFont="1" applyFill="1" applyBorder="1" applyAlignment="1">
      <alignment horizontal="center" vertical="center"/>
    </xf>
    <xf numFmtId="4" fontId="64" fillId="3" borderId="36" xfId="0" applyNumberFormat="1" applyFont="1" applyFill="1" applyBorder="1" applyAlignment="1">
      <alignment horizontal="right" vertical="center"/>
    </xf>
    <xf numFmtId="0" fontId="68" fillId="4" borderId="20" xfId="4" applyFont="1" applyFill="1" applyBorder="1" applyAlignment="1">
      <alignment horizontal="center" vertical="center"/>
    </xf>
    <xf numFmtId="4" fontId="0" fillId="0" borderId="30" xfId="0" applyNumberFormat="1" applyBorder="1" applyAlignment="1">
      <alignment vertical="center"/>
    </xf>
    <xf numFmtId="4" fontId="0" fillId="0" borderId="15" xfId="0" applyNumberFormat="1" applyBorder="1" applyAlignment="1">
      <alignment vertical="center"/>
    </xf>
    <xf numFmtId="4" fontId="64" fillId="3" borderId="33" xfId="3" applyNumberFormat="1" applyFont="1" applyFill="1" applyBorder="1" applyAlignment="1">
      <alignment horizontal="right" vertical="center"/>
    </xf>
    <xf numFmtId="0" fontId="64" fillId="3" borderId="37" xfId="0" applyFont="1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62" fillId="5" borderId="12" xfId="0" applyFont="1" applyFill="1" applyBorder="1" applyAlignment="1">
      <alignment horizontal="center" vertical="center"/>
    </xf>
    <xf numFmtId="4" fontId="0" fillId="5" borderId="14" xfId="0" applyNumberFormat="1" applyFill="1" applyBorder="1" applyAlignment="1">
      <alignment vertical="center"/>
    </xf>
    <xf numFmtId="0" fontId="65" fillId="4" borderId="20" xfId="4" applyFill="1" applyBorder="1" applyAlignment="1">
      <alignment horizontal="center" vertical="center"/>
    </xf>
    <xf numFmtId="0" fontId="66" fillId="0" borderId="37" xfId="0" applyFont="1" applyBorder="1" applyAlignment="1">
      <alignment vertical="center"/>
    </xf>
    <xf numFmtId="0" fontId="66" fillId="0" borderId="0" xfId="0" applyFont="1" applyAlignment="1">
      <alignment vertical="center"/>
    </xf>
    <xf numFmtId="0" fontId="0" fillId="0" borderId="26" xfId="0" applyBorder="1" applyAlignment="1">
      <alignment vertical="center"/>
    </xf>
    <xf numFmtId="4" fontId="66" fillId="5" borderId="14" xfId="0" applyNumberFormat="1" applyFont="1" applyFill="1" applyBorder="1" applyAlignment="1">
      <alignment vertical="center"/>
    </xf>
    <xf numFmtId="198" fontId="0" fillId="0" borderId="14" xfId="0" applyNumberFormat="1" applyBorder="1" applyAlignment="1">
      <alignment vertical="center"/>
    </xf>
    <xf numFmtId="198" fontId="66" fillId="0" borderId="14" xfId="0" applyNumberFormat="1" applyFont="1" applyBorder="1" applyAlignment="1">
      <alignment vertical="center"/>
    </xf>
    <xf numFmtId="180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180" fontId="62" fillId="0" borderId="0" xfId="0" applyNumberFormat="1" applyFont="1" applyAlignment="1">
      <alignment horizontal="left" vertical="top"/>
    </xf>
    <xf numFmtId="180" fontId="61" fillId="0" borderId="0" xfId="0" applyNumberFormat="1" applyFont="1" applyAlignment="1">
      <alignment horizontal="center" vertical="center"/>
    </xf>
    <xf numFmtId="180" fontId="62" fillId="6" borderId="12" xfId="0" applyNumberFormat="1" applyFont="1" applyFill="1" applyBorder="1" applyAlignment="1">
      <alignment horizontal="center" vertical="center"/>
    </xf>
    <xf numFmtId="0" fontId="62" fillId="6" borderId="12" xfId="0" applyFont="1" applyFill="1" applyBorder="1" applyAlignment="1">
      <alignment horizontal="center" vertical="center"/>
    </xf>
    <xf numFmtId="0" fontId="66" fillId="0" borderId="45" xfId="0" applyFont="1" applyBorder="1" applyAlignment="1">
      <alignment horizontal="center" vertical="center"/>
    </xf>
    <xf numFmtId="16" fontId="0" fillId="0" borderId="46" xfId="0" applyNumberFormat="1" applyBorder="1" applyAlignment="1">
      <alignment horizontal="center" vertical="center"/>
    </xf>
    <xf numFmtId="1" fontId="66" fillId="2" borderId="45" xfId="0" applyNumberFormat="1" applyFont="1" applyFill="1" applyBorder="1" applyAlignment="1">
      <alignment vertical="center"/>
    </xf>
    <xf numFmtId="0" fontId="66" fillId="0" borderId="45" xfId="0" applyFont="1" applyBorder="1" applyAlignment="1">
      <alignment vertical="center"/>
    </xf>
    <xf numFmtId="180" fontId="0" fillId="0" borderId="15" xfId="0" applyNumberFormat="1" applyBorder="1" applyAlignment="1">
      <alignment horizontal="center" vertical="center"/>
    </xf>
    <xf numFmtId="20" fontId="0" fillId="0" borderId="46" xfId="0" applyNumberFormat="1" applyBorder="1" applyAlignment="1">
      <alignment horizontal="center" vertical="center"/>
    </xf>
    <xf numFmtId="20" fontId="0" fillId="0" borderId="14" xfId="0" applyNumberFormat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1" fontId="66" fillId="2" borderId="47" xfId="0" applyNumberFormat="1" applyFont="1" applyFill="1" applyBorder="1" applyAlignment="1">
      <alignment vertical="center"/>
    </xf>
    <xf numFmtId="0" fontId="66" fillId="0" borderId="47" xfId="0" applyFont="1" applyBorder="1" applyAlignment="1">
      <alignment vertical="center"/>
    </xf>
    <xf numFmtId="0" fontId="0" fillId="0" borderId="47" xfId="0" applyBorder="1" applyAlignment="1">
      <alignment vertical="center"/>
    </xf>
    <xf numFmtId="180" fontId="0" fillId="0" borderId="15" xfId="0" applyNumberFormat="1" applyBorder="1" applyAlignment="1">
      <alignment vertical="center"/>
    </xf>
    <xf numFmtId="0" fontId="64" fillId="3" borderId="48" xfId="0" applyFont="1" applyFill="1" applyBorder="1" applyAlignment="1">
      <alignment vertical="center"/>
    </xf>
    <xf numFmtId="180" fontId="0" fillId="3" borderId="18" xfId="0" applyNumberFormat="1" applyFill="1" applyBorder="1" applyAlignment="1">
      <alignment vertical="center"/>
    </xf>
    <xf numFmtId="4" fontId="61" fillId="0" borderId="0" xfId="0" applyNumberFormat="1" applyFont="1" applyAlignment="1">
      <alignment horizontal="right" vertical="center"/>
    </xf>
    <xf numFmtId="4" fontId="62" fillId="0" borderId="0" xfId="0" applyNumberFormat="1" applyFont="1" applyAlignment="1">
      <alignment horizontal="right" vertical="center"/>
    </xf>
    <xf numFmtId="4" fontId="62" fillId="0" borderId="0" xfId="3" applyNumberFormat="1" applyFont="1" applyAlignment="1">
      <alignment horizontal="right" vertical="center"/>
    </xf>
    <xf numFmtId="4" fontId="62" fillId="6" borderId="12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4" fontId="0" fillId="0" borderId="46" xfId="0" applyNumberFormat="1" applyBorder="1" applyAlignment="1">
      <alignment horizontal="right" vertical="center"/>
    </xf>
    <xf numFmtId="4" fontId="0" fillId="0" borderId="14" xfId="0" applyNumberFormat="1" applyBorder="1" applyAlignment="1">
      <alignment horizontal="right" vertical="center"/>
    </xf>
    <xf numFmtId="4" fontId="0" fillId="2" borderId="46" xfId="3" applyNumberFormat="1" applyFont="1" applyFill="1" applyBorder="1" applyAlignment="1">
      <alignment horizontal="right" vertical="center"/>
    </xf>
    <xf numFmtId="4" fontId="0" fillId="0" borderId="46" xfId="3" applyNumberFormat="1" applyFont="1" applyFill="1" applyBorder="1" applyAlignment="1">
      <alignment horizontal="right" vertical="center"/>
    </xf>
    <xf numFmtId="200" fontId="0" fillId="2" borderId="46" xfId="3" applyNumberFormat="1" applyFont="1" applyFill="1" applyBorder="1" applyAlignment="1">
      <alignment horizontal="right" vertical="center"/>
    </xf>
    <xf numFmtId="9" fontId="0" fillId="2" borderId="46" xfId="3" applyNumberFormat="1" applyFont="1" applyFill="1" applyBorder="1" applyAlignment="1">
      <alignment horizontal="right" vertical="center"/>
    </xf>
    <xf numFmtId="4" fontId="0" fillId="0" borderId="15" xfId="0" applyNumberFormat="1" applyBorder="1" applyAlignment="1">
      <alignment horizontal="right" vertical="center"/>
    </xf>
    <xf numFmtId="4" fontId="0" fillId="3" borderId="18" xfId="0" applyNumberFormat="1" applyFill="1" applyBorder="1" applyAlignment="1">
      <alignment horizontal="right" vertical="center"/>
    </xf>
    <xf numFmtId="4" fontId="64" fillId="3" borderId="18" xfId="0" applyNumberFormat="1" applyFont="1" applyFill="1" applyBorder="1" applyAlignment="1">
      <alignment horizontal="right" vertical="center"/>
    </xf>
    <xf numFmtId="9" fontId="64" fillId="3" borderId="18" xfId="0" applyNumberFormat="1" applyFont="1" applyFill="1" applyBorder="1" applyAlignment="1">
      <alignment horizontal="right" vertical="center"/>
    </xf>
    <xf numFmtId="199" fontId="0" fillId="2" borderId="46" xfId="0" applyNumberFormat="1" applyFill="1" applyBorder="1" applyAlignment="1">
      <alignment horizontal="center" vertical="center"/>
    </xf>
    <xf numFmtId="4" fontId="0" fillId="2" borderId="59" xfId="0" applyNumberFormat="1" applyFill="1" applyBorder="1" applyAlignment="1">
      <alignment vertical="center"/>
    </xf>
    <xf numFmtId="0" fontId="66" fillId="0" borderId="60" xfId="0" applyFont="1" applyBorder="1" applyAlignment="1">
      <alignment vertical="center"/>
    </xf>
    <xf numFmtId="0" fontId="0" fillId="0" borderId="61" xfId="0" applyBorder="1" applyAlignment="1">
      <alignment vertical="center"/>
    </xf>
    <xf numFmtId="201" fontId="64" fillId="3" borderId="18" xfId="0" applyNumberFormat="1" applyFont="1" applyFill="1" applyBorder="1" applyAlignment="1">
      <alignment horizontal="right" vertical="center"/>
    </xf>
    <xf numFmtId="0" fontId="0" fillId="3" borderId="19" xfId="0" applyFill="1" applyBorder="1" applyAlignment="1">
      <alignment vertical="center"/>
    </xf>
    <xf numFmtId="0" fontId="62" fillId="0" borderId="0" xfId="0" applyFont="1" applyAlignment="1">
      <alignment horizontal="left" vertical="top"/>
    </xf>
    <xf numFmtId="17" fontId="62" fillId="0" borderId="0" xfId="0" applyNumberFormat="1" applyFont="1" applyAlignment="1">
      <alignment horizontal="left" vertical="top"/>
    </xf>
    <xf numFmtId="16" fontId="61" fillId="0" borderId="0" xfId="0" applyNumberFormat="1" applyFont="1" applyAlignment="1">
      <alignment horizontal="center" vertical="center"/>
    </xf>
    <xf numFmtId="0" fontId="66" fillId="2" borderId="62" xfId="0" applyFont="1" applyFill="1" applyBorder="1" applyAlignment="1">
      <alignment vertical="center"/>
    </xf>
    <xf numFmtId="197" fontId="0" fillId="0" borderId="14" xfId="0" applyNumberFormat="1" applyBorder="1" applyAlignment="1">
      <alignment horizontal="center" vertical="center"/>
    </xf>
    <xf numFmtId="1" fontId="66" fillId="0" borderId="45" xfId="0" applyNumberFormat="1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46" xfId="0" applyBorder="1" applyAlignment="1">
      <alignment vertical="center"/>
    </xf>
    <xf numFmtId="4" fontId="0" fillId="0" borderId="46" xfId="0" applyNumberFormat="1" applyBorder="1" applyAlignment="1">
      <alignment vertical="center"/>
    </xf>
    <xf numFmtId="199" fontId="0" fillId="0" borderId="46" xfId="0" applyNumberFormat="1" applyBorder="1" applyAlignment="1">
      <alignment horizontal="center" vertical="center"/>
    </xf>
    <xf numFmtId="4" fontId="0" fillId="0" borderId="59" xfId="0" applyNumberFormat="1" applyBorder="1" applyAlignment="1">
      <alignment vertical="center"/>
    </xf>
    <xf numFmtId="1" fontId="0" fillId="0" borderId="46" xfId="0" applyNumberFormat="1" applyBorder="1" applyAlignment="1">
      <alignment vertical="center"/>
    </xf>
    <xf numFmtId="4" fontId="66" fillId="2" borderId="46" xfId="3" applyNumberFormat="1" applyFont="1" applyFill="1" applyBorder="1" applyAlignment="1">
      <alignment horizontal="right" vertical="center"/>
    </xf>
    <xf numFmtId="4" fontId="0" fillId="3" borderId="19" xfId="0" applyNumberFormat="1" applyFill="1" applyBorder="1" applyAlignment="1">
      <alignment vertical="center"/>
    </xf>
    <xf numFmtId="16" fontId="66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0" fontId="0" fillId="0" borderId="30" xfId="0" applyNumberFormat="1" applyBorder="1" applyAlignment="1">
      <alignment vertical="center"/>
    </xf>
    <xf numFmtId="1" fontId="66" fillId="0" borderId="14" xfId="0" applyNumberFormat="1" applyFont="1" applyBorder="1" applyAlignment="1">
      <alignment horizontal="center" vertical="center"/>
    </xf>
    <xf numFmtId="20" fontId="66" fillId="0" borderId="30" xfId="0" applyNumberFormat="1" applyFont="1" applyBorder="1" applyAlignment="1">
      <alignment vertical="center"/>
    </xf>
    <xf numFmtId="0" fontId="66" fillId="0" borderId="14" xfId="0" applyFon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2" borderId="14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99" fontId="0" fillId="3" borderId="18" xfId="0" applyNumberFormat="1" applyFill="1" applyBorder="1" applyAlignment="1">
      <alignment horizontal="center" vertical="center"/>
    </xf>
    <xf numFmtId="4" fontId="62" fillId="0" borderId="5" xfId="0" applyNumberFormat="1" applyFont="1" applyBorder="1" applyAlignment="1">
      <alignment horizontal="center" vertical="center"/>
    </xf>
    <xf numFmtId="4" fontId="62" fillId="0" borderId="12" xfId="0" applyNumberFormat="1" applyFont="1" applyBorder="1" applyAlignment="1">
      <alignment horizontal="center" vertical="center"/>
    </xf>
    <xf numFmtId="1" fontId="0" fillId="0" borderId="30" xfId="0" applyNumberFormat="1" applyBorder="1" applyAlignment="1">
      <alignment vertical="center"/>
    </xf>
    <xf numFmtId="0" fontId="0" fillId="0" borderId="30" xfId="0" applyBorder="1" applyAlignment="1">
      <alignment vertical="center"/>
    </xf>
    <xf numFmtId="1" fontId="66" fillId="0" borderId="26" xfId="0" applyNumberFormat="1" applyFont="1" applyBorder="1" applyAlignment="1">
      <alignment horizontal="center" vertical="center"/>
    </xf>
    <xf numFmtId="20" fontId="0" fillId="0" borderId="30" xfId="0" applyNumberFormat="1" applyBorder="1" applyAlignment="1">
      <alignment horizontal="right" vertical="center"/>
    </xf>
    <xf numFmtId="41" fontId="64" fillId="3" borderId="18" xfId="3" applyFont="1" applyFill="1" applyBorder="1" applyAlignment="1">
      <alignment vertical="center"/>
    </xf>
    <xf numFmtId="4" fontId="64" fillId="3" borderId="19" xfId="3" applyNumberFormat="1" applyFont="1" applyFill="1" applyBorder="1" applyAlignment="1">
      <alignment vertical="center"/>
    </xf>
    <xf numFmtId="41" fontId="64" fillId="3" borderId="28" xfId="3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right" vertical="center"/>
    </xf>
    <xf numFmtId="197" fontId="0" fillId="0" borderId="46" xfId="0" applyNumberFormat="1" applyBorder="1" applyAlignment="1">
      <alignment horizontal="center" vertical="center"/>
    </xf>
    <xf numFmtId="16" fontId="0" fillId="0" borderId="15" xfId="0" applyNumberFormat="1" applyBorder="1" applyAlignment="1">
      <alignment vertical="center"/>
    </xf>
    <xf numFmtId="4" fontId="61" fillId="0" borderId="0" xfId="0" applyNumberFormat="1" applyFont="1" applyAlignment="1">
      <alignment horizontal="center" vertical="center"/>
    </xf>
    <xf numFmtId="198" fontId="61" fillId="0" borderId="0" xfId="0" applyNumberFormat="1" applyFont="1" applyAlignment="1">
      <alignment horizontal="center" vertical="center"/>
    </xf>
    <xf numFmtId="198" fontId="62" fillId="0" borderId="0" xfId="0" applyNumberFormat="1" applyFont="1" applyAlignment="1">
      <alignment horizontal="center" vertical="center"/>
    </xf>
    <xf numFmtId="4" fontId="62" fillId="0" borderId="0" xfId="3" applyNumberFormat="1" applyFont="1" applyAlignment="1">
      <alignment horizontal="center" vertical="center"/>
    </xf>
    <xf numFmtId="198" fontId="62" fillId="6" borderId="12" xfId="0" applyNumberFormat="1" applyFont="1" applyFill="1" applyBorder="1" applyAlignment="1">
      <alignment horizontal="center" vertical="center"/>
    </xf>
    <xf numFmtId="4" fontId="0" fillId="3" borderId="18" xfId="0" applyNumberFormat="1" applyFill="1" applyBorder="1" applyAlignment="1">
      <alignment vertical="center"/>
    </xf>
    <xf numFmtId="198" fontId="0" fillId="3" borderId="18" xfId="0" applyNumberFormat="1" applyFill="1" applyBorder="1" applyAlignment="1">
      <alignment vertical="center"/>
    </xf>
    <xf numFmtId="0" fontId="66" fillId="0" borderId="15" xfId="0" applyFont="1" applyBorder="1" applyAlignment="1">
      <alignment horizontal="center" vertical="center"/>
    </xf>
    <xf numFmtId="1" fontId="66" fillId="0" borderId="15" xfId="0" applyNumberFormat="1" applyFont="1" applyBorder="1" applyAlignment="1">
      <alignment horizontal="center" vertical="center"/>
    </xf>
    <xf numFmtId="4" fontId="68" fillId="4" borderId="20" xfId="4" applyNumberFormat="1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63" xfId="0" applyBorder="1" applyAlignment="1">
      <alignment vertical="center"/>
    </xf>
    <xf numFmtId="0" fontId="66" fillId="0" borderId="16" xfId="0" applyFont="1" applyBorder="1" applyAlignment="1">
      <alignment horizontal="center" vertical="center"/>
    </xf>
    <xf numFmtId="0" fontId="66" fillId="0" borderId="64" xfId="0" applyFont="1" applyBorder="1" applyAlignment="1">
      <alignment vertical="center"/>
    </xf>
    <xf numFmtId="0" fontId="0" fillId="0" borderId="64" xfId="0" applyBorder="1" applyAlignment="1">
      <alignment vertical="center"/>
    </xf>
    <xf numFmtId="0" fontId="0" fillId="3" borderId="65" xfId="0" applyFill="1" applyBorder="1" applyAlignment="1">
      <alignment vertical="center"/>
    </xf>
    <xf numFmtId="20" fontId="0" fillId="0" borderId="33" xfId="0" applyNumberFormat="1" applyBorder="1" applyAlignment="1">
      <alignment vertical="center"/>
    </xf>
    <xf numFmtId="4" fontId="66" fillId="0" borderId="14" xfId="0" applyNumberFormat="1" applyFont="1" applyBorder="1" applyAlignment="1">
      <alignment vertical="center"/>
    </xf>
    <xf numFmtId="0" fontId="62" fillId="0" borderId="24" xfId="0" applyFont="1" applyBorder="1" applyAlignment="1">
      <alignment horizontal="center" vertical="center"/>
    </xf>
    <xf numFmtId="198" fontId="62" fillId="7" borderId="12" xfId="0" applyNumberFormat="1" applyFont="1" applyFill="1" applyBorder="1" applyAlignment="1">
      <alignment horizontal="center" vertical="center"/>
    </xf>
    <xf numFmtId="198" fontId="0" fillId="0" borderId="14" xfId="0" applyNumberFormat="1" applyBorder="1"/>
    <xf numFmtId="4" fontId="66" fillId="0" borderId="26" xfId="0" applyNumberFormat="1" applyFont="1" applyBorder="1" applyAlignment="1">
      <alignment vertical="center"/>
    </xf>
    <xf numFmtId="4" fontId="64" fillId="3" borderId="37" xfId="0" applyNumberFormat="1" applyFont="1" applyFill="1" applyBorder="1" applyAlignment="1">
      <alignment horizontal="right" vertical="center"/>
    </xf>
    <xf numFmtId="4" fontId="0" fillId="3" borderId="38" xfId="0" applyNumberFormat="1" applyFill="1" applyBorder="1" applyAlignment="1">
      <alignment horizontal="right" vertical="center"/>
    </xf>
    <xf numFmtId="0" fontId="62" fillId="0" borderId="66" xfId="0" applyFont="1" applyBorder="1" applyAlignment="1">
      <alignment horizontal="center" vertical="center"/>
    </xf>
    <xf numFmtId="0" fontId="62" fillId="0" borderId="67" xfId="0" applyFont="1" applyBorder="1" applyAlignment="1">
      <alignment horizontal="center" vertical="center"/>
    </xf>
    <xf numFmtId="0" fontId="62" fillId="0" borderId="67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20" fontId="0" fillId="0" borderId="46" xfId="0" applyNumberFormat="1" applyBorder="1" applyAlignment="1">
      <alignment vertical="center"/>
    </xf>
    <xf numFmtId="0" fontId="62" fillId="0" borderId="69" xfId="0" applyFont="1" applyBorder="1" applyAlignment="1">
      <alignment horizontal="center" vertical="center"/>
    </xf>
    <xf numFmtId="0" fontId="66" fillId="0" borderId="70" xfId="0" applyFont="1" applyBorder="1" applyAlignment="1">
      <alignment vertical="center"/>
    </xf>
    <xf numFmtId="4" fontId="64" fillId="3" borderId="33" xfId="0" applyNumberFormat="1" applyFont="1" applyFill="1" applyBorder="1" applyAlignment="1">
      <alignment horizontal="center" vertical="center"/>
    </xf>
    <xf numFmtId="0" fontId="62" fillId="0" borderId="73" xfId="0" applyFont="1" applyBorder="1" applyAlignment="1">
      <alignment horizontal="center" vertical="center"/>
    </xf>
    <xf numFmtId="0" fontId="0" fillId="2" borderId="26" xfId="0" applyFill="1" applyBorder="1" applyAlignment="1">
      <alignment vertical="center"/>
    </xf>
    <xf numFmtId="0" fontId="66" fillId="2" borderId="26" xfId="0" applyFont="1" applyFill="1" applyBorder="1" applyAlignment="1">
      <alignment vertical="center"/>
    </xf>
    <xf numFmtId="20" fontId="0" fillId="0" borderId="15" xfId="0" applyNumberFormat="1" applyBorder="1" applyAlignment="1">
      <alignment vertical="center"/>
    </xf>
    <xf numFmtId="199" fontId="0" fillId="0" borderId="15" xfId="0" applyNumberFormat="1" applyBorder="1" applyAlignment="1">
      <alignment horizontal="center" vertical="center"/>
    </xf>
    <xf numFmtId="2" fontId="0" fillId="0" borderId="30" xfId="0" applyNumberFormat="1" applyBorder="1" applyAlignment="1">
      <alignment vertical="center"/>
    </xf>
    <xf numFmtId="4" fontId="66" fillId="0" borderId="0" xfId="0" applyNumberFormat="1" applyFont="1"/>
    <xf numFmtId="0" fontId="70" fillId="0" borderId="0" xfId="0" applyFont="1" applyAlignment="1">
      <alignment horizontal="center" vertical="center" wrapText="1" shrinkToFit="1"/>
    </xf>
    <xf numFmtId="0" fontId="64" fillId="0" borderId="0" xfId="0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71" fillId="0" borderId="0" xfId="0" applyNumberFormat="1" applyFont="1"/>
    <xf numFmtId="4" fontId="0" fillId="0" borderId="0" xfId="0" applyNumberFormat="1" applyAlignment="1">
      <alignment horizontal="center" vertical="center"/>
    </xf>
    <xf numFmtId="0" fontId="73" fillId="8" borderId="73" xfId="0" applyFont="1" applyFill="1" applyBorder="1" applyAlignment="1">
      <alignment horizontal="center" vertical="center" wrapText="1" shrinkToFit="1"/>
    </xf>
    <xf numFmtId="16" fontId="0" fillId="9" borderId="77" xfId="0" applyNumberFormat="1" applyFill="1" applyBorder="1" applyAlignment="1">
      <alignment horizontal="center" vertical="center"/>
    </xf>
    <xf numFmtId="9" fontId="0" fillId="9" borderId="78" xfId="2" applyFont="1" applyFill="1" applyBorder="1" applyAlignment="1">
      <alignment horizontal="center" vertical="center"/>
    </xf>
    <xf numFmtId="4" fontId="0" fillId="9" borderId="79" xfId="3" applyNumberFormat="1" applyFont="1" applyFill="1" applyBorder="1" applyAlignment="1">
      <alignment horizontal="right" vertical="center"/>
    </xf>
    <xf numFmtId="4" fontId="66" fillId="9" borderId="80" xfId="1" applyNumberFormat="1" applyFont="1" applyFill="1" applyBorder="1" applyAlignment="1">
      <alignment horizontal="right" vertical="center"/>
    </xf>
    <xf numFmtId="4" fontId="66" fillId="9" borderId="81" xfId="3" applyNumberFormat="1" applyFont="1" applyFill="1" applyBorder="1" applyAlignment="1">
      <alignment horizontal="right" vertical="center"/>
    </xf>
    <xf numFmtId="16" fontId="0" fillId="0" borderId="82" xfId="0" applyNumberFormat="1" applyBorder="1" applyAlignment="1">
      <alignment horizontal="center" vertical="center"/>
    </xf>
    <xf numFmtId="9" fontId="0" fillId="0" borderId="30" xfId="2" applyFont="1" applyFill="1" applyBorder="1" applyAlignment="1">
      <alignment horizontal="center" vertical="center"/>
    </xf>
    <xf numFmtId="4" fontId="0" fillId="0" borderId="83" xfId="3" applyNumberFormat="1" applyFont="1" applyFill="1" applyBorder="1" applyAlignment="1">
      <alignment horizontal="right" vertical="center"/>
    </xf>
    <xf numFmtId="4" fontId="0" fillId="0" borderId="45" xfId="1" applyNumberFormat="1" applyFont="1" applyBorder="1" applyAlignment="1">
      <alignment horizontal="right" vertical="center"/>
    </xf>
    <xf numFmtId="4" fontId="0" fillId="0" borderId="14" xfId="3" applyNumberFormat="1" applyFont="1" applyFill="1" applyBorder="1" applyAlignment="1">
      <alignment horizontal="right" vertical="center"/>
    </xf>
    <xf numFmtId="16" fontId="0" fillId="9" borderId="82" xfId="0" applyNumberFormat="1" applyFill="1" applyBorder="1" applyAlignment="1">
      <alignment horizontal="center" vertical="center"/>
    </xf>
    <xf numFmtId="9" fontId="0" fillId="9" borderId="30" xfId="2" applyFont="1" applyFill="1" applyBorder="1" applyAlignment="1">
      <alignment horizontal="center" vertical="center"/>
    </xf>
    <xf numFmtId="4" fontId="0" fillId="9" borderId="83" xfId="3" applyNumberFormat="1" applyFont="1" applyFill="1" applyBorder="1" applyAlignment="1">
      <alignment horizontal="right" vertical="center"/>
    </xf>
    <xf numFmtId="4" fontId="0" fillId="9" borderId="45" xfId="1" applyNumberFormat="1" applyFont="1" applyFill="1" applyBorder="1" applyAlignment="1">
      <alignment horizontal="right" vertical="center"/>
    </xf>
    <xf numFmtId="4" fontId="0" fillId="9" borderId="14" xfId="3" applyNumberFormat="1" applyFont="1" applyFill="1" applyBorder="1" applyAlignment="1">
      <alignment horizontal="right" vertical="center"/>
    </xf>
    <xf numFmtId="4" fontId="0" fillId="0" borderId="14" xfId="3" applyNumberFormat="1" applyFont="1" applyBorder="1" applyAlignment="1">
      <alignment horizontal="right" vertical="center"/>
    </xf>
    <xf numFmtId="4" fontId="0" fillId="0" borderId="45" xfId="3" applyNumberFormat="1" applyFont="1" applyBorder="1" applyAlignment="1">
      <alignment horizontal="right" vertical="center"/>
    </xf>
    <xf numFmtId="4" fontId="0" fillId="9" borderId="45" xfId="3" applyNumberFormat="1" applyFont="1" applyFill="1" applyBorder="1" applyAlignment="1">
      <alignment horizontal="right" vertical="center"/>
    </xf>
    <xf numFmtId="9" fontId="0" fillId="0" borderId="30" xfId="2" applyFont="1" applyBorder="1" applyAlignment="1">
      <alignment horizontal="center" vertical="center"/>
    </xf>
    <xf numFmtId="4" fontId="0" fillId="0" borderId="83" xfId="3" applyNumberFormat="1" applyFont="1" applyBorder="1" applyAlignment="1">
      <alignment horizontal="right" vertical="center"/>
    </xf>
    <xf numFmtId="16" fontId="74" fillId="10" borderId="84" xfId="0" applyNumberFormat="1" applyFont="1" applyFill="1" applyBorder="1" applyAlignment="1">
      <alignment horizontal="center" vertical="center"/>
    </xf>
    <xf numFmtId="9" fontId="74" fillId="10" borderId="85" xfId="2" applyFont="1" applyFill="1" applyBorder="1" applyAlignment="1">
      <alignment horizontal="center" vertical="center"/>
    </xf>
    <xf numFmtId="4" fontId="74" fillId="10" borderId="85" xfId="3" applyNumberFormat="1" applyFont="1" applyFill="1" applyBorder="1" applyAlignment="1">
      <alignment horizontal="right" vertical="center"/>
    </xf>
    <xf numFmtId="41" fontId="0" fillId="0" borderId="0" xfId="0" applyNumberFormat="1" applyAlignment="1">
      <alignment horizontal="center" vertical="center"/>
    </xf>
    <xf numFmtId="41" fontId="0" fillId="0" borderId="0" xfId="3" applyFont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73" fillId="8" borderId="89" xfId="0" applyFont="1" applyFill="1" applyBorder="1" applyAlignment="1">
      <alignment horizontal="center" vertical="center" wrapText="1" shrinkToFit="1"/>
    </xf>
    <xf numFmtId="0" fontId="73" fillId="3" borderId="84" xfId="0" applyFont="1" applyFill="1" applyBorder="1" applyAlignment="1">
      <alignment horizontal="center" vertical="center" wrapText="1" shrinkToFit="1"/>
    </xf>
    <xf numFmtId="0" fontId="76" fillId="4" borderId="85" xfId="161" applyFont="1" applyFill="1" applyBorder="1" applyAlignment="1">
      <alignment horizontal="center" vertical="center" wrapText="1"/>
    </xf>
    <xf numFmtId="4" fontId="66" fillId="9" borderId="78" xfId="3" applyNumberFormat="1" applyFont="1" applyFill="1" applyBorder="1" applyAlignment="1">
      <alignment horizontal="right" vertical="center"/>
    </xf>
    <xf numFmtId="4" fontId="0" fillId="9" borderId="81" xfId="3" applyNumberFormat="1" applyFont="1" applyFill="1" applyBorder="1" applyAlignment="1">
      <alignment horizontal="right" vertical="center"/>
    </xf>
    <xf numFmtId="4" fontId="63" fillId="9" borderId="74" xfId="3" applyNumberFormat="1" applyFont="1" applyFill="1" applyBorder="1" applyAlignment="1">
      <alignment horizontal="right" vertical="center"/>
    </xf>
    <xf numFmtId="4" fontId="0" fillId="9" borderId="75" xfId="3" applyNumberFormat="1" applyFont="1" applyFill="1" applyBorder="1" applyAlignment="1">
      <alignment horizontal="right" vertical="center"/>
    </xf>
    <xf numFmtId="4" fontId="0" fillId="0" borderId="30" xfId="3" applyNumberFormat="1" applyFont="1" applyBorder="1" applyAlignment="1">
      <alignment horizontal="right" vertical="center"/>
    </xf>
    <xf numFmtId="4" fontId="0" fillId="0" borderId="30" xfId="3" applyNumberFormat="1" applyFont="1" applyFill="1" applyBorder="1" applyAlignment="1">
      <alignment horizontal="right" vertical="center"/>
    </xf>
    <xf numFmtId="4" fontId="63" fillId="0" borderId="90" xfId="3" applyNumberFormat="1" applyFont="1" applyFill="1" applyBorder="1" applyAlignment="1">
      <alignment horizontal="right" vertical="center"/>
    </xf>
    <xf numFmtId="4" fontId="0" fillId="0" borderId="91" xfId="3" applyNumberFormat="1" applyFont="1" applyFill="1" applyBorder="1" applyAlignment="1">
      <alignment horizontal="right" vertical="center"/>
    </xf>
    <xf numFmtId="4" fontId="0" fillId="9" borderId="30" xfId="3" applyNumberFormat="1" applyFont="1" applyFill="1" applyBorder="1" applyAlignment="1">
      <alignment horizontal="right" vertical="center"/>
    </xf>
    <xf numFmtId="4" fontId="63" fillId="9" borderId="90" xfId="3" applyNumberFormat="1" applyFont="1" applyFill="1" applyBorder="1" applyAlignment="1">
      <alignment horizontal="right" vertical="center"/>
    </xf>
    <xf numFmtId="4" fontId="0" fillId="9" borderId="91" xfId="3" applyNumberFormat="1" applyFont="1" applyFill="1" applyBorder="1" applyAlignment="1">
      <alignment horizontal="right" vertical="center"/>
    </xf>
    <xf numFmtId="4" fontId="0" fillId="2" borderId="14" xfId="3" applyNumberFormat="1" applyFont="1" applyFill="1" applyBorder="1" applyAlignment="1">
      <alignment horizontal="right" vertical="center"/>
    </xf>
    <xf numFmtId="4" fontId="0" fillId="2" borderId="30" xfId="3" applyNumberFormat="1" applyFont="1" applyFill="1" applyBorder="1" applyAlignment="1">
      <alignment horizontal="right" vertical="center"/>
    </xf>
    <xf numFmtId="4" fontId="0" fillId="0" borderId="91" xfId="3" applyNumberFormat="1" applyFont="1" applyBorder="1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0" fontId="76" fillId="3" borderId="85" xfId="161" applyFont="1" applyFill="1" applyBorder="1" applyAlignment="1">
      <alignment horizontal="center" vertical="center" wrapText="1"/>
    </xf>
    <xf numFmtId="0" fontId="76" fillId="12" borderId="85" xfId="161" applyFont="1" applyFill="1" applyBorder="1" applyAlignment="1">
      <alignment horizontal="center" vertical="center" wrapText="1"/>
    </xf>
    <xf numFmtId="4" fontId="0" fillId="2" borderId="91" xfId="3" applyNumberFormat="1" applyFont="1" applyFill="1" applyBorder="1" applyAlignment="1">
      <alignment horizontal="right" vertical="center"/>
    </xf>
    <xf numFmtId="4" fontId="66" fillId="9" borderId="75" xfId="3" applyNumberFormat="1" applyFont="1" applyFill="1" applyBorder="1" applyAlignment="1">
      <alignment horizontal="right" vertical="center"/>
    </xf>
    <xf numFmtId="0" fontId="76" fillId="13" borderId="93" xfId="161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0" fontId="77" fillId="0" borderId="0" xfId="0" applyFont="1" applyAlignment="1">
      <alignment vertical="center"/>
    </xf>
    <xf numFmtId="202" fontId="78" fillId="0" borderId="0" xfId="161" applyNumberFormat="1" applyFont="1"/>
    <xf numFmtId="16" fontId="0" fillId="0" borderId="0" xfId="0" applyNumberFormat="1" applyAlignment="1">
      <alignment vertical="center"/>
    </xf>
    <xf numFmtId="0" fontId="0" fillId="0" borderId="74" xfId="0" applyBorder="1" applyAlignment="1">
      <alignment horizontal="center" vertical="center"/>
    </xf>
    <xf numFmtId="16" fontId="0" fillId="0" borderId="75" xfId="0" applyNumberFormat="1" applyBorder="1" applyAlignment="1">
      <alignment horizontal="center" vertical="center"/>
    </xf>
    <xf numFmtId="3" fontId="0" fillId="0" borderId="75" xfId="0" applyNumberFormat="1" applyBorder="1" applyAlignment="1">
      <alignment horizontal="right" vertical="center"/>
    </xf>
    <xf numFmtId="4" fontId="0" fillId="0" borderId="75" xfId="0" applyNumberFormat="1" applyBorder="1" applyAlignment="1">
      <alignment horizontal="right" vertical="center"/>
    </xf>
    <xf numFmtId="0" fontId="0" fillId="0" borderId="90" xfId="0" applyBorder="1" applyAlignment="1">
      <alignment horizontal="center" vertical="center"/>
    </xf>
    <xf numFmtId="16" fontId="0" fillId="0" borderId="91" xfId="0" applyNumberFormat="1" applyBorder="1" applyAlignment="1">
      <alignment horizontal="center" vertical="center"/>
    </xf>
    <xf numFmtId="3" fontId="0" fillId="0" borderId="91" xfId="0" applyNumberFormat="1" applyBorder="1" applyAlignment="1">
      <alignment horizontal="right" vertical="center"/>
    </xf>
    <xf numFmtId="0" fontId="0" fillId="0" borderId="76" xfId="0" applyBorder="1" applyAlignment="1">
      <alignment horizontal="center" vertical="center"/>
    </xf>
    <xf numFmtId="16" fontId="0" fillId="0" borderId="73" xfId="0" applyNumberFormat="1" applyBorder="1" applyAlignment="1">
      <alignment horizontal="center" vertical="center"/>
    </xf>
    <xf numFmtId="3" fontId="0" fillId="0" borderId="73" xfId="0" applyNumberFormat="1" applyBorder="1" applyAlignment="1">
      <alignment horizontal="right" vertical="center"/>
    </xf>
    <xf numFmtId="0" fontId="64" fillId="3" borderId="97" xfId="0" applyFont="1" applyFill="1" applyBorder="1" applyAlignment="1">
      <alignment vertical="center"/>
    </xf>
    <xf numFmtId="0" fontId="64" fillId="3" borderId="74" xfId="0" applyFont="1" applyFill="1" applyBorder="1" applyAlignment="1">
      <alignment horizontal="center" vertical="center"/>
    </xf>
    <xf numFmtId="4" fontId="64" fillId="3" borderId="75" xfId="0" applyNumberFormat="1" applyFont="1" applyFill="1" applyBorder="1" applyAlignment="1">
      <alignment horizontal="right" vertical="center"/>
    </xf>
    <xf numFmtId="0" fontId="64" fillId="3" borderId="98" xfId="0" applyFont="1" applyFill="1" applyBorder="1" applyAlignment="1">
      <alignment vertical="center"/>
    </xf>
    <xf numFmtId="0" fontId="64" fillId="3" borderId="76" xfId="0" applyFont="1" applyFill="1" applyBorder="1" applyAlignment="1">
      <alignment horizontal="center" vertical="center"/>
    </xf>
    <xf numFmtId="4" fontId="64" fillId="3" borderId="73" xfId="0" applyNumberFormat="1" applyFont="1" applyFill="1" applyBorder="1" applyAlignment="1">
      <alignment horizontal="right" vertical="center"/>
    </xf>
    <xf numFmtId="0" fontId="62" fillId="4" borderId="100" xfId="0" applyFont="1" applyFill="1" applyBorder="1" applyAlignment="1">
      <alignment horizontal="center" vertical="center"/>
    </xf>
    <xf numFmtId="0" fontId="62" fillId="4" borderId="96" xfId="0" applyFont="1" applyFill="1" applyBorder="1" applyAlignment="1">
      <alignment horizontal="center" vertical="center"/>
    </xf>
    <xf numFmtId="43" fontId="0" fillId="0" borderId="75" xfId="0" applyNumberFormat="1" applyBorder="1" applyAlignment="1">
      <alignment horizontal="right" vertical="center"/>
    </xf>
    <xf numFmtId="4" fontId="0" fillId="0" borderId="91" xfId="0" applyNumberFormat="1" applyBorder="1" applyAlignment="1">
      <alignment horizontal="right" vertical="center"/>
    </xf>
    <xf numFmtId="43" fontId="0" fillId="0" borderId="91" xfId="0" applyNumberFormat="1" applyBorder="1" applyAlignment="1">
      <alignment horizontal="right" vertical="center"/>
    </xf>
    <xf numFmtId="4" fontId="0" fillId="0" borderId="73" xfId="0" applyNumberFormat="1" applyBorder="1" applyAlignment="1">
      <alignment horizontal="right" vertical="center"/>
    </xf>
    <xf numFmtId="0" fontId="62" fillId="5" borderId="96" xfId="0" applyFont="1" applyFill="1" applyBorder="1" applyAlignment="1">
      <alignment horizontal="center" vertical="center"/>
    </xf>
    <xf numFmtId="0" fontId="80" fillId="0" borderId="0" xfId="161" applyFont="1"/>
    <xf numFmtId="166" fontId="81" fillId="0" borderId="0" xfId="77" applyFont="1" applyFill="1" applyBorder="1"/>
    <xf numFmtId="0" fontId="81" fillId="0" borderId="0" xfId="161" applyFont="1"/>
    <xf numFmtId="4" fontId="81" fillId="0" borderId="0" xfId="161" applyNumberFormat="1" applyFont="1"/>
    <xf numFmtId="9" fontId="81" fillId="0" borderId="0" xfId="161" applyNumberFormat="1" applyFont="1"/>
    <xf numFmtId="4" fontId="82" fillId="0" borderId="0" xfId="161" applyNumberFormat="1" applyFont="1"/>
    <xf numFmtId="0" fontId="83" fillId="0" borderId="0" xfId="161" applyFont="1" applyAlignment="1">
      <alignment vertical="center"/>
    </xf>
    <xf numFmtId="4" fontId="84" fillId="11" borderId="3" xfId="161" applyNumberFormat="1" applyFont="1" applyFill="1" applyBorder="1" applyAlignment="1">
      <alignment horizontal="center" vertical="center"/>
    </xf>
    <xf numFmtId="4" fontId="84" fillId="3" borderId="12" xfId="161" applyNumberFormat="1" applyFont="1" applyFill="1" applyBorder="1" applyAlignment="1">
      <alignment horizontal="center" vertical="center"/>
    </xf>
    <xf numFmtId="9" fontId="84" fillId="3" borderId="12" xfId="161" applyNumberFormat="1" applyFont="1" applyFill="1" applyBorder="1" applyAlignment="1">
      <alignment horizontal="center" vertical="center"/>
    </xf>
    <xf numFmtId="4" fontId="84" fillId="11" borderId="12" xfId="161" applyNumberFormat="1" applyFont="1" applyFill="1" applyBorder="1" applyAlignment="1">
      <alignment horizontal="center" vertical="center"/>
    </xf>
    <xf numFmtId="180" fontId="85" fillId="0" borderId="101" xfId="161" applyNumberFormat="1" applyFont="1" applyBorder="1"/>
    <xf numFmtId="180" fontId="85" fillId="0" borderId="102" xfId="161" applyNumberFormat="1" applyFont="1" applyBorder="1"/>
    <xf numFmtId="4" fontId="85" fillId="0" borderId="3" xfId="161" applyNumberFormat="1" applyFont="1" applyBorder="1" applyAlignment="1">
      <alignment horizontal="right" vertical="center"/>
    </xf>
    <xf numFmtId="9" fontId="85" fillId="0" borderId="3" xfId="161" applyNumberFormat="1" applyFont="1" applyBorder="1" applyAlignment="1">
      <alignment horizontal="right" vertical="center"/>
    </xf>
    <xf numFmtId="180" fontId="85" fillId="0" borderId="103" xfId="161" applyNumberFormat="1" applyFont="1" applyBorder="1"/>
    <xf numFmtId="180" fontId="85" fillId="0" borderId="104" xfId="161" applyNumberFormat="1" applyFont="1" applyBorder="1"/>
    <xf numFmtId="4" fontId="85" fillId="0" borderId="91" xfId="161" applyNumberFormat="1" applyFont="1" applyBorder="1" applyAlignment="1">
      <alignment horizontal="right" vertical="center"/>
    </xf>
    <xf numFmtId="9" fontId="85" fillId="0" borderId="91" xfId="161" applyNumberFormat="1" applyFont="1" applyBorder="1" applyAlignment="1">
      <alignment horizontal="right" vertical="center"/>
    </xf>
    <xf numFmtId="180" fontId="86" fillId="0" borderId="103" xfId="161" applyNumberFormat="1" applyFont="1" applyBorder="1"/>
    <xf numFmtId="180" fontId="76" fillId="0" borderId="104" xfId="161" applyNumberFormat="1" applyFont="1" applyBorder="1"/>
    <xf numFmtId="4" fontId="76" fillId="10" borderId="91" xfId="161" applyNumberFormat="1" applyFont="1" applyFill="1" applyBorder="1" applyAlignment="1">
      <alignment horizontal="right" vertical="center"/>
    </xf>
    <xf numFmtId="9" fontId="76" fillId="10" borderId="91" xfId="161" applyNumberFormat="1" applyFont="1" applyFill="1" applyBorder="1" applyAlignment="1">
      <alignment horizontal="right" vertical="center"/>
    </xf>
    <xf numFmtId="0" fontId="85" fillId="4" borderId="0" xfId="161" applyFont="1" applyFill="1" applyAlignment="1">
      <alignment horizontal="center"/>
    </xf>
    <xf numFmtId="180" fontId="76" fillId="0" borderId="103" xfId="161" applyNumberFormat="1" applyFont="1" applyBorder="1"/>
    <xf numFmtId="0" fontId="80" fillId="4" borderId="0" xfId="161" applyFont="1" applyFill="1"/>
    <xf numFmtId="3" fontId="82" fillId="0" borderId="3" xfId="161" applyNumberFormat="1" applyFont="1" applyBorder="1"/>
    <xf numFmtId="3" fontId="81" fillId="0" borderId="3" xfId="161" applyNumberFormat="1" applyFont="1" applyBorder="1"/>
    <xf numFmtId="3" fontId="76" fillId="9" borderId="3" xfId="161" applyNumberFormat="1" applyFont="1" applyFill="1" applyBorder="1" applyAlignment="1">
      <alignment horizontal="center"/>
    </xf>
    <xf numFmtId="3" fontId="82" fillId="0" borderId="12" xfId="161" applyNumberFormat="1" applyFont="1" applyBorder="1"/>
    <xf numFmtId="3" fontId="76" fillId="9" borderId="12" xfId="161" applyNumberFormat="1" applyFont="1" applyFill="1" applyBorder="1" applyAlignment="1">
      <alignment horizontal="center"/>
    </xf>
    <xf numFmtId="4" fontId="84" fillId="19" borderId="12" xfId="161" applyNumberFormat="1" applyFont="1" applyFill="1" applyBorder="1" applyAlignment="1">
      <alignment horizontal="center" vertical="center"/>
    </xf>
    <xf numFmtId="0" fontId="81" fillId="20" borderId="107" xfId="161" applyFont="1" applyFill="1" applyBorder="1"/>
    <xf numFmtId="4" fontId="81" fillId="5" borderId="108" xfId="3" applyNumberFormat="1" applyFont="1" applyFill="1" applyBorder="1"/>
    <xf numFmtId="10" fontId="82" fillId="5" borderId="108" xfId="161" applyNumberFormat="1" applyFont="1" applyFill="1" applyBorder="1"/>
    <xf numFmtId="0" fontId="81" fillId="20" borderId="94" xfId="161" applyFont="1" applyFill="1" applyBorder="1"/>
    <xf numFmtId="4" fontId="81" fillId="5" borderId="91" xfId="3" applyNumberFormat="1" applyFont="1" applyFill="1" applyBorder="1"/>
    <xf numFmtId="10" fontId="82" fillId="5" borderId="91" xfId="161" applyNumberFormat="1" applyFont="1" applyFill="1" applyBorder="1"/>
    <xf numFmtId="4" fontId="81" fillId="5" borderId="96" xfId="3" applyNumberFormat="1" applyFont="1" applyFill="1" applyBorder="1"/>
    <xf numFmtId="10" fontId="82" fillId="5" borderId="96" xfId="161" applyNumberFormat="1" applyFont="1" applyFill="1" applyBorder="1"/>
    <xf numFmtId="0" fontId="81" fillId="20" borderId="11" xfId="161" applyFont="1" applyFill="1" applyBorder="1"/>
    <xf numFmtId="4" fontId="81" fillId="5" borderId="12" xfId="3" applyNumberFormat="1" applyFont="1" applyFill="1" applyBorder="1"/>
    <xf numFmtId="10" fontId="82" fillId="5" borderId="12" xfId="161" applyNumberFormat="1" applyFont="1" applyFill="1" applyBorder="1"/>
    <xf numFmtId="4" fontId="76" fillId="11" borderId="12" xfId="3" applyNumberFormat="1" applyFont="1" applyFill="1" applyBorder="1"/>
    <xf numFmtId="4" fontId="81" fillId="0" borderId="0" xfId="1" applyNumberFormat="1" applyFont="1"/>
    <xf numFmtId="9" fontId="84" fillId="11" borderId="12" xfId="161" applyNumberFormat="1" applyFont="1" applyFill="1" applyBorder="1" applyAlignment="1">
      <alignment horizontal="center" vertical="center"/>
    </xf>
    <xf numFmtId="4" fontId="84" fillId="11" borderId="25" xfId="161" applyNumberFormat="1" applyFont="1" applyFill="1" applyBorder="1" applyAlignment="1">
      <alignment horizontal="center" vertical="center"/>
    </xf>
    <xf numFmtId="10" fontId="76" fillId="11" borderId="25" xfId="161" applyNumberFormat="1" applyFont="1" applyFill="1" applyBorder="1"/>
    <xf numFmtId="9" fontId="84" fillId="11" borderId="25" xfId="161" applyNumberFormat="1" applyFont="1" applyFill="1" applyBorder="1" applyAlignment="1">
      <alignment horizontal="center" vertical="center"/>
    </xf>
    <xf numFmtId="9" fontId="85" fillId="0" borderId="21" xfId="161" applyNumberFormat="1" applyFont="1" applyBorder="1" applyAlignment="1">
      <alignment horizontal="right" vertical="center"/>
    </xf>
    <xf numFmtId="9" fontId="85" fillId="0" borderId="111" xfId="161" applyNumberFormat="1" applyFont="1" applyBorder="1" applyAlignment="1">
      <alignment horizontal="right" vertical="center"/>
    </xf>
    <xf numFmtId="0" fontId="87" fillId="0" borderId="0" xfId="0" applyFont="1"/>
    <xf numFmtId="0" fontId="63" fillId="0" borderId="0" xfId="0" applyFont="1"/>
    <xf numFmtId="0" fontId="88" fillId="0" borderId="0" xfId="0" applyFont="1"/>
    <xf numFmtId="0" fontId="89" fillId="0" borderId="0" xfId="0" applyFont="1"/>
    <xf numFmtId="0" fontId="85" fillId="0" borderId="0" xfId="161" applyFont="1"/>
    <xf numFmtId="0" fontId="76" fillId="0" borderId="0" xfId="161" applyFont="1"/>
    <xf numFmtId="0" fontId="76" fillId="0" borderId="0" xfId="161" applyFont="1" applyAlignment="1">
      <alignment horizontal="center"/>
    </xf>
    <xf numFmtId="0" fontId="63" fillId="0" borderId="0" xfId="164" applyFont="1"/>
    <xf numFmtId="0" fontId="78" fillId="3" borderId="12" xfId="161" applyFont="1" applyFill="1" applyBorder="1" applyAlignment="1">
      <alignment horizontal="center" vertical="center"/>
    </xf>
    <xf numFmtId="0" fontId="78" fillId="9" borderId="12" xfId="161" applyFont="1" applyFill="1" applyBorder="1" applyAlignment="1">
      <alignment horizontal="center" vertical="center"/>
    </xf>
    <xf numFmtId="4" fontId="80" fillId="0" borderId="2" xfId="161" applyNumberFormat="1" applyFont="1" applyBorder="1" applyAlignment="1">
      <alignment horizontal="right" vertical="center"/>
    </xf>
    <xf numFmtId="4" fontId="80" fillId="0" borderId="3" xfId="161" applyNumberFormat="1" applyFont="1" applyBorder="1" applyAlignment="1">
      <alignment horizontal="right" vertical="center"/>
    </xf>
    <xf numFmtId="4" fontId="80" fillId="0" borderId="91" xfId="161" applyNumberFormat="1" applyFont="1" applyBorder="1" applyAlignment="1">
      <alignment horizontal="right" vertical="center"/>
    </xf>
    <xf numFmtId="4" fontId="91" fillId="0" borderId="94" xfId="161" applyNumberFormat="1" applyFont="1" applyBorder="1" applyAlignment="1">
      <alignment horizontal="right" vertical="center"/>
    </xf>
    <xf numFmtId="4" fontId="91" fillId="0" borderId="91" xfId="161" applyNumberFormat="1" applyFont="1" applyBorder="1" applyAlignment="1">
      <alignment horizontal="right" vertical="center"/>
    </xf>
    <xf numFmtId="4" fontId="76" fillId="10" borderId="94" xfId="161" applyNumberFormat="1" applyFont="1" applyFill="1" applyBorder="1" applyAlignment="1">
      <alignment horizontal="right" vertical="center"/>
    </xf>
    <xf numFmtId="3" fontId="81" fillId="4" borderId="6" xfId="161" applyNumberFormat="1" applyFont="1" applyFill="1" applyBorder="1"/>
    <xf numFmtId="3" fontId="76" fillId="5" borderId="75" xfId="161" applyNumberFormat="1" applyFont="1" applyFill="1" applyBorder="1" applyAlignment="1">
      <alignment horizontal="center"/>
    </xf>
    <xf numFmtId="0" fontId="92" fillId="16" borderId="44" xfId="161" applyFont="1" applyFill="1" applyBorder="1" applyAlignment="1">
      <alignment horizontal="center" vertical="center"/>
    </xf>
    <xf numFmtId="203" fontId="76" fillId="0" borderId="118" xfId="161" applyNumberFormat="1" applyFont="1" applyBorder="1"/>
    <xf numFmtId="180" fontId="76" fillId="0" borderId="119" xfId="161" applyNumberFormat="1" applyFont="1" applyBorder="1"/>
    <xf numFmtId="3" fontId="76" fillId="5" borderId="12" xfId="161" applyNumberFormat="1" applyFont="1" applyFill="1" applyBorder="1" applyAlignment="1">
      <alignment horizontal="center"/>
    </xf>
    <xf numFmtId="0" fontId="65" fillId="10" borderId="0" xfId="4" applyFill="1" applyAlignment="1">
      <alignment horizontal="center" vertical="center"/>
    </xf>
    <xf numFmtId="0" fontId="65" fillId="10" borderId="0" xfId="4" applyFill="1"/>
    <xf numFmtId="0" fontId="78" fillId="4" borderId="12" xfId="161" applyFont="1" applyFill="1" applyBorder="1" applyAlignment="1">
      <alignment horizontal="center" vertical="center"/>
    </xf>
    <xf numFmtId="0" fontId="78" fillId="4" borderId="25" xfId="161" applyFont="1" applyFill="1" applyBorder="1" applyAlignment="1">
      <alignment horizontal="center" vertical="center"/>
    </xf>
    <xf numFmtId="4" fontId="80" fillId="0" borderId="21" xfId="161" applyNumberFormat="1" applyFont="1" applyBorder="1" applyAlignment="1">
      <alignment horizontal="right" vertical="center"/>
    </xf>
    <xf numFmtId="4" fontId="91" fillId="0" borderId="111" xfId="161" applyNumberFormat="1" applyFont="1" applyBorder="1" applyAlignment="1">
      <alignment horizontal="right" vertical="center"/>
    </xf>
    <xf numFmtId="4" fontId="76" fillId="10" borderId="120" xfId="161" applyNumberFormat="1" applyFont="1" applyFill="1" applyBorder="1" applyAlignment="1">
      <alignment horizontal="right" vertical="center"/>
    </xf>
    <xf numFmtId="3" fontId="76" fillId="5" borderId="121" xfId="161" applyNumberFormat="1" applyFont="1" applyFill="1" applyBorder="1" applyAlignment="1">
      <alignment horizontal="center"/>
    </xf>
    <xf numFmtId="3" fontId="76" fillId="5" borderId="25" xfId="161" applyNumberFormat="1" applyFont="1" applyFill="1" applyBorder="1" applyAlignment="1">
      <alignment horizontal="center"/>
    </xf>
    <xf numFmtId="0" fontId="93" fillId="0" borderId="0" xfId="0" applyFont="1"/>
    <xf numFmtId="2" fontId="63" fillId="0" borderId="0" xfId="0" applyNumberFormat="1" applyFont="1"/>
    <xf numFmtId="4" fontId="63" fillId="0" borderId="0" xfId="0" applyNumberFormat="1" applyFont="1"/>
    <xf numFmtId="0" fontId="90" fillId="0" borderId="0" xfId="161" applyFont="1" applyAlignment="1">
      <alignment vertical="center"/>
    </xf>
    <xf numFmtId="2" fontId="90" fillId="0" borderId="0" xfId="161" applyNumberFormat="1" applyFont="1" applyAlignment="1">
      <alignment vertical="center"/>
    </xf>
    <xf numFmtId="204" fontId="78" fillId="0" borderId="0" xfId="161" applyNumberFormat="1" applyFont="1" applyAlignment="1">
      <alignment vertical="center"/>
    </xf>
    <xf numFmtId="2" fontId="78" fillId="0" borderId="0" xfId="161" applyNumberFormat="1" applyFont="1" applyAlignment="1">
      <alignment horizontal="left" vertical="center"/>
    </xf>
    <xf numFmtId="0" fontId="76" fillId="16" borderId="122" xfId="161" applyFont="1" applyFill="1" applyBorder="1" applyAlignment="1">
      <alignment horizontal="center" vertical="center"/>
    </xf>
    <xf numFmtId="2" fontId="76" fillId="3" borderId="52" xfId="161" applyNumberFormat="1" applyFont="1" applyFill="1" applyBorder="1" applyAlignment="1">
      <alignment horizontal="center" vertical="center"/>
    </xf>
    <xf numFmtId="4" fontId="76" fillId="22" borderId="52" xfId="161" applyNumberFormat="1" applyFont="1" applyFill="1" applyBorder="1" applyAlignment="1">
      <alignment horizontal="center" vertical="center" wrapText="1"/>
    </xf>
    <xf numFmtId="4" fontId="85" fillId="0" borderId="124" xfId="0" applyNumberFormat="1" applyFont="1" applyBorder="1" applyAlignment="1">
      <alignment horizontal="right" vertical="center"/>
    </xf>
    <xf numFmtId="4" fontId="85" fillId="0" borderId="124" xfId="161" applyNumberFormat="1" applyFont="1" applyBorder="1" applyAlignment="1">
      <alignment horizontal="right" vertical="center"/>
    </xf>
    <xf numFmtId="4" fontId="85" fillId="0" borderId="91" xfId="0" applyNumberFormat="1" applyFont="1" applyBorder="1" applyAlignment="1">
      <alignment horizontal="right" vertical="center"/>
    </xf>
    <xf numFmtId="4" fontId="76" fillId="0" borderId="91" xfId="161" applyNumberFormat="1" applyFont="1" applyBorder="1" applyAlignment="1">
      <alignment horizontal="right" vertical="center"/>
    </xf>
    <xf numFmtId="0" fontId="80" fillId="4" borderId="29" xfId="161" applyFont="1" applyFill="1" applyBorder="1"/>
    <xf numFmtId="180" fontId="76" fillId="0" borderId="125" xfId="161" applyNumberFormat="1" applyFont="1" applyBorder="1"/>
    <xf numFmtId="180" fontId="85" fillId="0" borderId="126" xfId="161" applyNumberFormat="1" applyFont="1" applyBorder="1"/>
    <xf numFmtId="4" fontId="76" fillId="5" borderId="75" xfId="161" applyNumberFormat="1" applyFont="1" applyFill="1" applyBorder="1" applyAlignment="1">
      <alignment horizontal="right"/>
    </xf>
    <xf numFmtId="0" fontId="80" fillId="4" borderId="127" xfId="161" applyFont="1" applyFill="1" applyBorder="1"/>
    <xf numFmtId="203" fontId="76" fillId="0" borderId="128" xfId="161" applyNumberFormat="1" applyFont="1" applyBorder="1"/>
    <xf numFmtId="180" fontId="76" fillId="0" borderId="129" xfId="161" applyNumberFormat="1" applyFont="1" applyBorder="1"/>
    <xf numFmtId="4" fontId="76" fillId="5" borderId="12" xfId="161" applyNumberFormat="1" applyFont="1" applyFill="1" applyBorder="1" applyAlignment="1">
      <alignment horizontal="right"/>
    </xf>
    <xf numFmtId="180" fontId="76" fillId="0" borderId="0" xfId="161" applyNumberFormat="1" applyFont="1"/>
    <xf numFmtId="3" fontId="85" fillId="0" borderId="0" xfId="161" applyNumberFormat="1" applyFont="1" applyAlignment="1">
      <alignment horizontal="right"/>
    </xf>
    <xf numFmtId="2" fontId="85" fillId="0" borderId="0" xfId="161" applyNumberFormat="1" applyFont="1" applyAlignment="1">
      <alignment horizontal="right"/>
    </xf>
    <xf numFmtId="4" fontId="63" fillId="0" borderId="0" xfId="0" applyNumberFormat="1" applyFont="1" applyAlignment="1">
      <alignment horizontal="center" vertical="center"/>
    </xf>
    <xf numFmtId="4" fontId="76" fillId="22" borderId="49" xfId="161" applyNumberFormat="1" applyFont="1" applyFill="1" applyBorder="1" applyAlignment="1">
      <alignment horizontal="center" vertical="center" wrapText="1"/>
    </xf>
    <xf numFmtId="4" fontId="76" fillId="22" borderId="57" xfId="161" applyNumberFormat="1" applyFont="1" applyFill="1" applyBorder="1" applyAlignment="1">
      <alignment horizontal="center" vertical="center" wrapText="1"/>
    </xf>
    <xf numFmtId="4" fontId="85" fillId="0" borderId="130" xfId="161" applyNumberFormat="1" applyFont="1" applyBorder="1" applyAlignment="1">
      <alignment horizontal="right" vertical="center"/>
    </xf>
    <xf numFmtId="4" fontId="85" fillId="0" borderId="131" xfId="161" applyNumberFormat="1" applyFont="1" applyBorder="1" applyAlignment="1">
      <alignment horizontal="right" vertical="center"/>
    </xf>
    <xf numFmtId="4" fontId="85" fillId="0" borderId="111" xfId="161" applyNumberFormat="1" applyFont="1" applyBorder="1" applyAlignment="1">
      <alignment horizontal="right" vertical="center"/>
    </xf>
    <xf numFmtId="4" fontId="85" fillId="0" borderId="8" xfId="161" applyNumberFormat="1" applyFont="1" applyBorder="1" applyAlignment="1">
      <alignment horizontal="right" vertical="center"/>
    </xf>
    <xf numFmtId="4" fontId="76" fillId="0" borderId="111" xfId="161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94" fillId="0" borderId="0" xfId="0" applyFont="1"/>
    <xf numFmtId="4" fontId="90" fillId="0" borderId="0" xfId="161" applyNumberFormat="1" applyFont="1" applyAlignment="1">
      <alignment vertical="center"/>
    </xf>
    <xf numFmtId="4" fontId="78" fillId="0" borderId="0" xfId="161" applyNumberFormat="1" applyFont="1" applyAlignment="1">
      <alignment horizontal="left" vertical="center"/>
    </xf>
    <xf numFmtId="4" fontId="96" fillId="3" borderId="134" xfId="161" applyNumberFormat="1" applyFont="1" applyFill="1" applyBorder="1" applyAlignment="1">
      <alignment horizontal="center" vertical="center"/>
    </xf>
    <xf numFmtId="0" fontId="97" fillId="19" borderId="134" xfId="0" applyFont="1" applyFill="1" applyBorder="1" applyAlignment="1">
      <alignment horizontal="center"/>
    </xf>
    <xf numFmtId="0" fontId="97" fillId="3" borderId="134" xfId="0" applyFont="1" applyFill="1" applyBorder="1" applyAlignment="1">
      <alignment horizontal="center"/>
    </xf>
    <xf numFmtId="3" fontId="85" fillId="0" borderId="135" xfId="0" applyNumberFormat="1" applyFont="1" applyBorder="1" applyAlignment="1">
      <alignment horizontal="center"/>
    </xf>
    <xf numFmtId="164" fontId="0" fillId="19" borderId="136" xfId="1" applyFont="1" applyFill="1" applyBorder="1"/>
    <xf numFmtId="164" fontId="0" fillId="3" borderId="136" xfId="1" applyFont="1" applyFill="1" applyBorder="1"/>
    <xf numFmtId="164" fontId="0" fillId="19" borderId="135" xfId="1" applyFont="1" applyFill="1" applyBorder="1"/>
    <xf numFmtId="164" fontId="0" fillId="3" borderId="135" xfId="1" applyFont="1" applyFill="1" applyBorder="1"/>
    <xf numFmtId="3" fontId="76" fillId="0" borderId="135" xfId="161" applyNumberFormat="1" applyFont="1" applyBorder="1" applyAlignment="1">
      <alignment horizontal="center"/>
    </xf>
    <xf numFmtId="164" fontId="64" fillId="19" borderId="135" xfId="1" applyFont="1" applyFill="1" applyBorder="1"/>
    <xf numFmtId="164" fontId="64" fillId="3" borderId="135" xfId="1" applyFont="1" applyFill="1" applyBorder="1"/>
    <xf numFmtId="180" fontId="76" fillId="0" borderId="137" xfId="161" applyNumberFormat="1" applyFont="1" applyBorder="1"/>
    <xf numFmtId="180" fontId="85" fillId="0" borderId="136" xfId="161" applyNumberFormat="1" applyFont="1" applyBorder="1"/>
    <xf numFmtId="3" fontId="76" fillId="5" borderId="136" xfId="161" applyNumberFormat="1" applyFont="1" applyFill="1" applyBorder="1" applyAlignment="1">
      <alignment horizontal="center"/>
    </xf>
    <xf numFmtId="4" fontId="64" fillId="19" borderId="136" xfId="0" applyNumberFormat="1" applyFont="1" applyFill="1" applyBorder="1"/>
    <xf numFmtId="4" fontId="64" fillId="3" borderId="136" xfId="0" applyNumberFormat="1" applyFont="1" applyFill="1" applyBorder="1"/>
    <xf numFmtId="203" fontId="76" fillId="0" borderId="105" xfId="161" applyNumberFormat="1" applyFont="1" applyBorder="1"/>
    <xf numFmtId="180" fontId="76" fillId="0" borderId="106" xfId="161" applyNumberFormat="1" applyFont="1" applyBorder="1"/>
    <xf numFmtId="3" fontId="76" fillId="5" borderId="106" xfId="161" applyNumberFormat="1" applyFont="1" applyFill="1" applyBorder="1" applyAlignment="1">
      <alignment horizontal="center"/>
    </xf>
    <xf numFmtId="4" fontId="64" fillId="19" borderId="106" xfId="0" applyNumberFormat="1" applyFont="1" applyFill="1" applyBorder="1"/>
    <xf numFmtId="4" fontId="64" fillId="3" borderId="106" xfId="0" applyNumberFormat="1" applyFont="1" applyFill="1" applyBorder="1"/>
    <xf numFmtId="180" fontId="76" fillId="0" borderId="138" xfId="161" applyNumberFormat="1" applyFont="1" applyBorder="1"/>
    <xf numFmtId="0" fontId="97" fillId="23" borderId="134" xfId="0" applyFont="1" applyFill="1" applyBorder="1" applyAlignment="1">
      <alignment horizontal="center"/>
    </xf>
    <xf numFmtId="164" fontId="0" fillId="23" borderId="136" xfId="1" applyFont="1" applyFill="1" applyBorder="1"/>
    <xf numFmtId="164" fontId="0" fillId="23" borderId="135" xfId="1" applyFont="1" applyFill="1" applyBorder="1"/>
    <xf numFmtId="164" fontId="64" fillId="23" borderId="135" xfId="1" applyFont="1" applyFill="1" applyBorder="1"/>
    <xf numFmtId="4" fontId="64" fillId="23" borderId="136" xfId="0" applyNumberFormat="1" applyFont="1" applyFill="1" applyBorder="1"/>
    <xf numFmtId="4" fontId="64" fillId="23" borderId="106" xfId="0" applyNumberFormat="1" applyFont="1" applyFill="1" applyBorder="1"/>
    <xf numFmtId="0" fontId="97" fillId="3" borderId="140" xfId="0" applyFont="1" applyFill="1" applyBorder="1" applyAlignment="1">
      <alignment horizontal="center"/>
    </xf>
    <xf numFmtId="164" fontId="0" fillId="3" borderId="141" xfId="1" applyFont="1" applyFill="1" applyBorder="1"/>
    <xf numFmtId="164" fontId="0" fillId="3" borderId="142" xfId="1" applyFont="1" applyFill="1" applyBorder="1"/>
    <xf numFmtId="164" fontId="64" fillId="3" borderId="142" xfId="1" applyFont="1" applyFill="1" applyBorder="1"/>
    <xf numFmtId="4" fontId="64" fillId="3" borderId="141" xfId="0" applyNumberFormat="1" applyFont="1" applyFill="1" applyBorder="1"/>
    <xf numFmtId="4" fontId="64" fillId="3" borderId="143" xfId="0" applyNumberFormat="1" applyFont="1" applyFill="1" applyBorder="1"/>
    <xf numFmtId="0" fontId="85" fillId="24" borderId="0" xfId="161" applyFont="1" applyFill="1"/>
    <xf numFmtId="166" fontId="85" fillId="24" borderId="0" xfId="77" applyFont="1" applyFill="1"/>
    <xf numFmtId="0" fontId="85" fillId="0" borderId="0" xfId="161" applyFont="1" applyAlignment="1">
      <alignment horizontal="center"/>
    </xf>
    <xf numFmtId="205" fontId="98" fillId="0" borderId="144" xfId="161" applyNumberFormat="1" applyFont="1" applyBorder="1"/>
    <xf numFmtId="205" fontId="78" fillId="0" borderId="144" xfId="161" applyNumberFormat="1" applyFont="1" applyBorder="1"/>
    <xf numFmtId="0" fontId="76" fillId="0" borderId="144" xfId="161" applyFont="1" applyBorder="1" applyAlignment="1">
      <alignment horizontal="center"/>
    </xf>
    <xf numFmtId="3" fontId="76" fillId="0" borderId="144" xfId="160" applyNumberFormat="1" applyFont="1" applyBorder="1" applyAlignment="1">
      <alignment horizontal="center"/>
    </xf>
    <xf numFmtId="0" fontId="76" fillId="0" borderId="144" xfId="160" applyFont="1" applyBorder="1" applyAlignment="1">
      <alignment horizontal="center"/>
    </xf>
    <xf numFmtId="205" fontId="78" fillId="0" borderId="0" xfId="161" applyNumberFormat="1" applyFont="1" applyAlignment="1">
      <alignment horizontal="center"/>
    </xf>
    <xf numFmtId="205" fontId="78" fillId="0" borderId="0" xfId="161" applyNumberFormat="1" applyFont="1" applyAlignment="1">
      <alignment horizontal="left"/>
    </xf>
    <xf numFmtId="0" fontId="76" fillId="0" borderId="0" xfId="160" applyFont="1" applyAlignment="1">
      <alignment horizontal="center"/>
    </xf>
    <xf numFmtId="0" fontId="76" fillId="4" borderId="88" xfId="0" applyFont="1" applyFill="1" applyBorder="1" applyAlignment="1">
      <alignment horizontal="center" vertical="center"/>
    </xf>
    <xf numFmtId="3" fontId="85" fillId="0" borderId="146" xfId="0" applyNumberFormat="1" applyFont="1" applyBorder="1" applyAlignment="1">
      <alignment horizontal="center"/>
    </xf>
    <xf numFmtId="3" fontId="85" fillId="0" borderId="104" xfId="161" applyNumberFormat="1" applyFont="1" applyBorder="1" applyAlignment="1">
      <alignment horizontal="center"/>
    </xf>
    <xf numFmtId="3" fontId="76" fillId="0" borderId="104" xfId="161" applyNumberFormat="1" applyFont="1" applyBorder="1" applyAlignment="1">
      <alignment horizontal="center"/>
    </xf>
    <xf numFmtId="3" fontId="85" fillId="0" borderId="0" xfId="0" applyNumberFormat="1" applyFont="1" applyAlignment="1">
      <alignment horizontal="center"/>
    </xf>
    <xf numFmtId="203" fontId="76" fillId="0" borderId="147" xfId="161" applyNumberFormat="1" applyFont="1" applyBorder="1"/>
    <xf numFmtId="180" fontId="76" fillId="0" borderId="148" xfId="161" applyNumberFormat="1" applyFont="1" applyBorder="1"/>
    <xf numFmtId="3" fontId="76" fillId="0" borderId="149" xfId="161" applyNumberFormat="1" applyFont="1" applyBorder="1" applyAlignment="1">
      <alignment horizontal="center"/>
    </xf>
    <xf numFmtId="38" fontId="99" fillId="0" borderId="0" xfId="77" applyNumberFormat="1" applyFont="1" applyFill="1" applyBorder="1"/>
    <xf numFmtId="3" fontId="76" fillId="0" borderId="0" xfId="161" applyNumberFormat="1" applyFont="1"/>
    <xf numFmtId="0" fontId="100" fillId="0" borderId="0" xfId="161" applyFont="1"/>
    <xf numFmtId="0" fontId="100" fillId="0" borderId="0" xfId="161" applyFont="1" applyAlignment="1">
      <alignment vertical="top"/>
    </xf>
    <xf numFmtId="3" fontId="76" fillId="0" borderId="0" xfId="160" applyNumberFormat="1" applyFont="1" applyAlignment="1">
      <alignment horizontal="center"/>
    </xf>
    <xf numFmtId="3" fontId="85" fillId="0" borderId="151" xfId="161" applyNumberFormat="1" applyFont="1" applyBorder="1" applyAlignment="1">
      <alignment horizontal="center"/>
    </xf>
    <xf numFmtId="0" fontId="101" fillId="0" borderId="0" xfId="164" applyFont="1"/>
    <xf numFmtId="1" fontId="76" fillId="0" borderId="144" xfId="160" applyNumberFormat="1" applyFont="1" applyBorder="1" applyAlignment="1">
      <alignment horizontal="center"/>
    </xf>
    <xf numFmtId="0" fontId="102" fillId="0" borderId="144" xfId="160" applyFont="1" applyBorder="1" applyAlignment="1">
      <alignment horizontal="center"/>
    </xf>
    <xf numFmtId="3" fontId="85" fillId="0" borderId="152" xfId="161" applyNumberFormat="1" applyFont="1" applyBorder="1" applyAlignment="1">
      <alignment horizontal="center"/>
    </xf>
    <xf numFmtId="178" fontId="100" fillId="0" borderId="0" xfId="1" applyNumberFormat="1" applyFont="1" applyFill="1" applyBorder="1"/>
    <xf numFmtId="3" fontId="76" fillId="0" borderId="0" xfId="161" applyNumberFormat="1" applyFont="1" applyAlignment="1">
      <alignment horizontal="center"/>
    </xf>
    <xf numFmtId="0" fontId="76" fillId="2" borderId="0" xfId="160" applyFont="1" applyFill="1" applyAlignment="1">
      <alignment horizontal="center"/>
    </xf>
    <xf numFmtId="3" fontId="76" fillId="3" borderId="0" xfId="160" applyNumberFormat="1" applyFont="1" applyFill="1" applyAlignment="1">
      <alignment horizontal="center"/>
    </xf>
    <xf numFmtId="3" fontId="78" fillId="0" borderId="0" xfId="161" applyNumberFormat="1" applyFont="1"/>
    <xf numFmtId="0" fontId="76" fillId="26" borderId="144" xfId="160" applyFont="1" applyFill="1" applyBorder="1" applyAlignment="1">
      <alignment vertical="center"/>
    </xf>
    <xf numFmtId="0" fontId="76" fillId="2" borderId="144" xfId="161" applyFont="1" applyFill="1" applyBorder="1" applyAlignment="1">
      <alignment vertical="center"/>
    </xf>
    <xf numFmtId="0" fontId="76" fillId="2" borderId="144" xfId="160" applyFont="1" applyFill="1" applyBorder="1" applyAlignment="1">
      <alignment vertical="center"/>
    </xf>
    <xf numFmtId="3" fontId="99" fillId="0" borderId="0" xfId="161" applyNumberFormat="1" applyFont="1" applyAlignment="1">
      <alignment horizontal="left"/>
    </xf>
    <xf numFmtId="0" fontId="103" fillId="0" borderId="0" xfId="161" applyFont="1" applyAlignment="1">
      <alignment vertical="top"/>
    </xf>
    <xf numFmtId="0" fontId="100" fillId="0" borderId="0" xfId="161" applyFont="1" applyAlignment="1">
      <alignment vertical="center"/>
    </xf>
    <xf numFmtId="3" fontId="104" fillId="0" borderId="0" xfId="161" applyNumberFormat="1" applyFont="1" applyAlignment="1">
      <alignment horizontal="left"/>
    </xf>
    <xf numFmtId="0" fontId="98" fillId="0" borderId="0" xfId="161" applyFont="1"/>
    <xf numFmtId="178" fontId="103" fillId="0" borderId="0" xfId="1" applyNumberFormat="1" applyFont="1" applyFill="1" applyBorder="1"/>
    <xf numFmtId="178" fontId="105" fillId="0" borderId="0" xfId="1" applyNumberFormat="1" applyFont="1" applyFill="1" applyBorder="1"/>
    <xf numFmtId="178" fontId="98" fillId="0" borderId="0" xfId="1" applyNumberFormat="1" applyFont="1" applyFill="1" applyBorder="1"/>
    <xf numFmtId="0" fontId="60" fillId="0" borderId="26" xfId="0" applyFont="1" applyBorder="1" applyAlignment="1">
      <alignment vertical="center"/>
    </xf>
    <xf numFmtId="0" fontId="59" fillId="0" borderId="26" xfId="0" applyFont="1" applyBorder="1" applyAlignment="1">
      <alignment vertical="center"/>
    </xf>
    <xf numFmtId="0" fontId="58" fillId="0" borderId="26" xfId="0" applyFont="1" applyBorder="1" applyAlignment="1">
      <alignment vertical="center"/>
    </xf>
    <xf numFmtId="0" fontId="57" fillId="0" borderId="26" xfId="0" applyFont="1" applyBorder="1" applyAlignment="1">
      <alignment vertical="center"/>
    </xf>
    <xf numFmtId="0" fontId="56" fillId="0" borderId="26" xfId="0" applyFont="1" applyBorder="1" applyAlignment="1">
      <alignment vertical="center"/>
    </xf>
    <xf numFmtId="4" fontId="55" fillId="0" borderId="26" xfId="0" applyNumberFormat="1" applyFont="1" applyBorder="1" applyAlignment="1">
      <alignment vertical="center"/>
    </xf>
    <xf numFmtId="0" fontId="76" fillId="4" borderId="172" xfId="0" applyFont="1" applyFill="1" applyBorder="1" applyAlignment="1">
      <alignment horizontal="center" vertical="center"/>
    </xf>
    <xf numFmtId="0" fontId="76" fillId="4" borderId="172" xfId="161" applyFont="1" applyFill="1" applyBorder="1" applyAlignment="1">
      <alignment horizontal="center" vertical="center"/>
    </xf>
    <xf numFmtId="0" fontId="76" fillId="80" borderId="172" xfId="161" applyFont="1" applyFill="1" applyBorder="1" applyAlignment="1">
      <alignment horizontal="center" vertical="center"/>
    </xf>
    <xf numFmtId="0" fontId="76" fillId="19" borderId="172" xfId="161" applyFont="1" applyFill="1" applyBorder="1" applyAlignment="1">
      <alignment horizontal="center" vertical="center" wrapText="1"/>
    </xf>
    <xf numFmtId="0" fontId="76" fillId="19" borderId="86" xfId="161" applyFont="1" applyFill="1" applyBorder="1" applyAlignment="1">
      <alignment horizontal="center" vertical="center" wrapText="1"/>
    </xf>
    <xf numFmtId="0" fontId="76" fillId="13" borderId="172" xfId="161" applyFont="1" applyFill="1" applyBorder="1" applyAlignment="1">
      <alignment horizontal="center" vertical="center"/>
    </xf>
    <xf numFmtId="0" fontId="76" fillId="4" borderId="172" xfId="161" applyFont="1" applyFill="1" applyBorder="1" applyAlignment="1">
      <alignment vertical="center"/>
    </xf>
    <xf numFmtId="0" fontId="54" fillId="0" borderId="26" xfId="0" applyFont="1" applyBorder="1" applyAlignment="1">
      <alignment vertical="center"/>
    </xf>
    <xf numFmtId="0" fontId="76" fillId="4" borderId="0" xfId="161" applyFont="1" applyFill="1" applyAlignment="1">
      <alignment horizontal="center" vertical="center"/>
    </xf>
    <xf numFmtId="0" fontId="53" fillId="0" borderId="26" xfId="0" applyFont="1" applyBorder="1" applyAlignment="1">
      <alignment vertical="center"/>
    </xf>
    <xf numFmtId="0" fontId="76" fillId="4" borderId="0" xfId="161" applyFont="1" applyFill="1" applyAlignment="1">
      <alignment vertical="center"/>
    </xf>
    <xf numFmtId="164" fontId="63" fillId="19" borderId="135" xfId="1" applyFont="1" applyFill="1" applyBorder="1"/>
    <xf numFmtId="164" fontId="63" fillId="3" borderId="135" xfId="1" applyFont="1" applyFill="1" applyBorder="1"/>
    <xf numFmtId="164" fontId="63" fillId="23" borderId="135" xfId="1" applyFont="1" applyFill="1" applyBorder="1"/>
    <xf numFmtId="164" fontId="63" fillId="3" borderId="142" xfId="1" applyFont="1" applyFill="1" applyBorder="1"/>
    <xf numFmtId="0" fontId="52" fillId="0" borderId="15" xfId="0" applyFont="1" applyBorder="1" applyAlignment="1">
      <alignment horizontal="center" vertical="center"/>
    </xf>
    <xf numFmtId="0" fontId="52" fillId="0" borderId="37" xfId="0" applyFont="1" applyBorder="1" applyAlignment="1">
      <alignment vertical="center"/>
    </xf>
    <xf numFmtId="0" fontId="52" fillId="0" borderId="26" xfId="0" applyFont="1" applyBorder="1" applyAlignment="1">
      <alignment vertical="center"/>
    </xf>
    <xf numFmtId="0" fontId="51" fillId="0" borderId="26" xfId="0" applyFont="1" applyBorder="1" applyAlignment="1">
      <alignment vertical="center"/>
    </xf>
    <xf numFmtId="0" fontId="50" fillId="0" borderId="26" xfId="0" applyFont="1" applyBorder="1" applyAlignment="1">
      <alignment vertical="center"/>
    </xf>
    <xf numFmtId="0" fontId="49" fillId="0" borderId="26" xfId="0" applyFont="1" applyBorder="1" applyAlignment="1">
      <alignment vertical="center"/>
    </xf>
    <xf numFmtId="0" fontId="48" fillId="0" borderId="26" xfId="0" applyFont="1" applyBorder="1" applyAlignment="1">
      <alignment vertical="center"/>
    </xf>
    <xf numFmtId="0" fontId="48" fillId="0" borderId="15" xfId="0" applyFont="1" applyBorder="1" applyAlignment="1">
      <alignment horizontal="center" vertical="center"/>
    </xf>
    <xf numFmtId="0" fontId="48" fillId="0" borderId="64" xfId="0" applyFont="1" applyBorder="1" applyAlignment="1">
      <alignment vertical="center"/>
    </xf>
    <xf numFmtId="20" fontId="47" fillId="0" borderId="15" xfId="0" applyNumberFormat="1" applyFont="1" applyBorder="1" applyAlignment="1">
      <alignment horizontal="center" vertical="center"/>
    </xf>
    <xf numFmtId="0" fontId="62" fillId="6" borderId="115" xfId="0" applyFont="1" applyFill="1" applyBorder="1" applyAlignment="1">
      <alignment horizontal="center" vertical="center"/>
    </xf>
    <xf numFmtId="0" fontId="62" fillId="6" borderId="29" xfId="0" applyFont="1" applyFill="1" applyBorder="1" applyAlignment="1">
      <alignment horizontal="center" vertical="center"/>
    </xf>
    <xf numFmtId="0" fontId="62" fillId="6" borderId="127" xfId="0" applyFont="1" applyFill="1" applyBorder="1" applyAlignment="1">
      <alignment horizontal="center" vertical="center"/>
    </xf>
    <xf numFmtId="0" fontId="45" fillId="0" borderId="26" xfId="0" applyFont="1" applyBorder="1" applyAlignment="1">
      <alignment vertical="center"/>
    </xf>
    <xf numFmtId="4" fontId="45" fillId="0" borderId="14" xfId="0" applyNumberFormat="1" applyFont="1" applyBorder="1" applyAlignment="1">
      <alignment vertical="center"/>
    </xf>
    <xf numFmtId="0" fontId="44" fillId="0" borderId="15" xfId="0" applyFont="1" applyBorder="1" applyAlignment="1">
      <alignment horizontal="center" vertical="center"/>
    </xf>
    <xf numFmtId="4" fontId="0" fillId="2" borderId="14" xfId="0" applyNumberFormat="1" applyFill="1" applyBorder="1" applyAlignment="1">
      <alignment vertical="center"/>
    </xf>
    <xf numFmtId="0" fontId="43" fillId="2" borderId="62" xfId="0" applyFont="1" applyFill="1" applyBorder="1" applyAlignment="1">
      <alignment vertical="center"/>
    </xf>
    <xf numFmtId="0" fontId="66" fillId="0" borderId="47" xfId="0" applyFont="1" applyBorder="1" applyAlignment="1">
      <alignment horizontal="left" vertical="center"/>
    </xf>
    <xf numFmtId="0" fontId="46" fillId="0" borderId="47" xfId="0" applyFont="1" applyBorder="1" applyAlignment="1">
      <alignment horizontal="left" vertical="center"/>
    </xf>
    <xf numFmtId="0" fontId="64" fillId="3" borderId="48" xfId="0" applyFont="1" applyFill="1" applyBorder="1" applyAlignment="1">
      <alignment horizontal="center" vertical="center"/>
    </xf>
    <xf numFmtId="16" fontId="66" fillId="0" borderId="50" xfId="0" applyNumberFormat="1" applyFont="1" applyBorder="1" applyAlignment="1">
      <alignment vertical="center"/>
    </xf>
    <xf numFmtId="16" fontId="66" fillId="0" borderId="174" xfId="0" applyNumberFormat="1" applyFont="1" applyBorder="1" applyAlignment="1">
      <alignment vertical="center"/>
    </xf>
    <xf numFmtId="16" fontId="66" fillId="0" borderId="175" xfId="0" applyNumberFormat="1" applyFont="1" applyBorder="1" applyAlignment="1">
      <alignment vertical="center"/>
    </xf>
    <xf numFmtId="16" fontId="66" fillId="0" borderId="176" xfId="0" applyNumberFormat="1" applyFont="1" applyBorder="1" applyAlignment="1">
      <alignment horizontal="center" vertical="center"/>
    </xf>
    <xf numFmtId="16" fontId="66" fillId="0" borderId="177" xfId="0" applyNumberFormat="1" applyFont="1" applyBorder="1" applyAlignment="1">
      <alignment horizontal="center" vertical="center"/>
    </xf>
    <xf numFmtId="16" fontId="66" fillId="0" borderId="173" xfId="0" applyNumberFormat="1" applyFont="1" applyBorder="1" applyAlignment="1">
      <alignment horizontal="center" vertical="center"/>
    </xf>
    <xf numFmtId="0" fontId="42" fillId="0" borderId="26" xfId="0" applyFont="1" applyBorder="1" applyAlignment="1">
      <alignment vertical="center"/>
    </xf>
    <xf numFmtId="1" fontId="42" fillId="0" borderId="15" xfId="0" applyNumberFormat="1" applyFont="1" applyBorder="1" applyAlignment="1">
      <alignment horizontal="center" vertical="center"/>
    </xf>
    <xf numFmtId="1" fontId="66" fillId="0" borderId="174" xfId="0" applyNumberFormat="1" applyFont="1" applyBorder="1" applyAlignment="1">
      <alignment vertical="center"/>
    </xf>
    <xf numFmtId="0" fontId="41" fillId="0" borderId="26" xfId="0" applyFont="1" applyBorder="1" applyAlignment="1">
      <alignment vertical="center"/>
    </xf>
    <xf numFmtId="198" fontId="0" fillId="0" borderId="46" xfId="0" applyNumberFormat="1" applyBorder="1" applyAlignment="1">
      <alignment vertical="center"/>
    </xf>
    <xf numFmtId="0" fontId="40" fillId="0" borderId="26" xfId="0" applyFont="1" applyBorder="1" applyAlignment="1">
      <alignment vertical="center"/>
    </xf>
    <xf numFmtId="1" fontId="66" fillId="0" borderId="16" xfId="0" applyNumberFormat="1" applyFont="1" applyBorder="1" applyAlignment="1">
      <alignment horizontal="center" vertical="center"/>
    </xf>
    <xf numFmtId="0" fontId="39" fillId="0" borderId="26" xfId="0" applyFont="1" applyBorder="1" applyAlignment="1">
      <alignment vertical="center"/>
    </xf>
    <xf numFmtId="4" fontId="37" fillId="0" borderId="14" xfId="0" applyNumberFormat="1" applyFont="1" applyBorder="1" applyAlignment="1">
      <alignment vertical="center"/>
    </xf>
    <xf numFmtId="4" fontId="36" fillId="0" borderId="14" xfId="0" applyNumberFormat="1" applyFont="1" applyBorder="1" applyAlignment="1">
      <alignment vertical="center"/>
    </xf>
    <xf numFmtId="0" fontId="36" fillId="0" borderId="26" xfId="0" applyFont="1" applyBorder="1" applyAlignment="1">
      <alignment vertical="center"/>
    </xf>
    <xf numFmtId="0" fontId="35" fillId="0" borderId="26" xfId="0" applyFont="1" applyBorder="1" applyAlignment="1">
      <alignment vertical="center"/>
    </xf>
    <xf numFmtId="0" fontId="34" fillId="0" borderId="26" xfId="0" applyFont="1" applyBorder="1" applyAlignment="1">
      <alignment vertical="center"/>
    </xf>
    <xf numFmtId="0" fontId="33" fillId="0" borderId="26" xfId="0" applyFont="1" applyBorder="1" applyAlignment="1">
      <alignment vertical="center"/>
    </xf>
    <xf numFmtId="3" fontId="64" fillId="19" borderId="135" xfId="1" applyNumberFormat="1" applyFont="1" applyFill="1" applyBorder="1"/>
    <xf numFmtId="3" fontId="64" fillId="3" borderId="135" xfId="1" applyNumberFormat="1" applyFont="1" applyFill="1" applyBorder="1"/>
    <xf numFmtId="3" fontId="64" fillId="23" borderId="135" xfId="1" applyNumberFormat="1" applyFont="1" applyFill="1" applyBorder="1"/>
    <xf numFmtId="3" fontId="64" fillId="3" borderId="142" xfId="1" applyNumberFormat="1" applyFont="1" applyFill="1" applyBorder="1"/>
    <xf numFmtId="4" fontId="76" fillId="5" borderId="136" xfId="161" applyNumberFormat="1" applyFont="1" applyFill="1" applyBorder="1" applyAlignment="1">
      <alignment horizontal="center"/>
    </xf>
    <xf numFmtId="4" fontId="76" fillId="5" borderId="106" xfId="161" applyNumberFormat="1" applyFont="1" applyFill="1" applyBorder="1" applyAlignment="1">
      <alignment horizontal="center"/>
    </xf>
    <xf numFmtId="3" fontId="64" fillId="19" borderId="136" xfId="0" applyNumberFormat="1" applyFont="1" applyFill="1" applyBorder="1"/>
    <xf numFmtId="3" fontId="64" fillId="3" borderId="136" xfId="0" applyNumberFormat="1" applyFont="1" applyFill="1" applyBorder="1"/>
    <xf numFmtId="3" fontId="64" fillId="23" borderId="136" xfId="0" applyNumberFormat="1" applyFont="1" applyFill="1" applyBorder="1"/>
    <xf numFmtId="3" fontId="64" fillId="3" borderId="141" xfId="0" applyNumberFormat="1" applyFont="1" applyFill="1" applyBorder="1"/>
    <xf numFmtId="3" fontId="64" fillId="19" borderId="106" xfId="0" applyNumberFormat="1" applyFont="1" applyFill="1" applyBorder="1"/>
    <xf numFmtId="3" fontId="64" fillId="3" borderId="106" xfId="0" applyNumberFormat="1" applyFont="1" applyFill="1" applyBorder="1"/>
    <xf numFmtId="3" fontId="64" fillId="23" borderId="106" xfId="0" applyNumberFormat="1" applyFont="1" applyFill="1" applyBorder="1"/>
    <xf numFmtId="3" fontId="64" fillId="3" borderId="143" xfId="0" applyNumberFormat="1" applyFont="1" applyFill="1" applyBorder="1"/>
    <xf numFmtId="0" fontId="31" fillId="0" borderId="26" xfId="0" applyFont="1" applyBorder="1" applyAlignment="1">
      <alignment vertical="center"/>
    </xf>
    <xf numFmtId="0" fontId="31" fillId="0" borderId="37" xfId="0" applyFont="1" applyBorder="1" applyAlignment="1">
      <alignment vertical="center"/>
    </xf>
    <xf numFmtId="0" fontId="31" fillId="0" borderId="14" xfId="0" applyFont="1" applyBorder="1" applyAlignment="1">
      <alignment horizontal="center" vertical="center"/>
    </xf>
    <xf numFmtId="4" fontId="76" fillId="11" borderId="108" xfId="3" applyNumberFormat="1" applyFont="1" applyFill="1" applyBorder="1"/>
    <xf numFmtId="10" fontId="76" fillId="11" borderId="110" xfId="161" applyNumberFormat="1" applyFont="1" applyFill="1" applyBorder="1"/>
    <xf numFmtId="0" fontId="30" fillId="0" borderId="26" xfId="0" applyFont="1" applyBorder="1" applyAlignment="1">
      <alignment vertical="center"/>
    </xf>
    <xf numFmtId="0" fontId="30" fillId="0" borderId="37" xfId="0" applyFont="1" applyBorder="1" applyAlignment="1">
      <alignment vertical="center"/>
    </xf>
    <xf numFmtId="0" fontId="62" fillId="82" borderId="12" xfId="0" applyFont="1" applyFill="1" applyBorder="1" applyAlignment="1">
      <alignment horizontal="center" vertical="center"/>
    </xf>
    <xf numFmtId="4" fontId="0" fillId="82" borderId="14" xfId="0" applyNumberFormat="1" applyFill="1" applyBorder="1" applyAlignment="1">
      <alignment vertical="center"/>
    </xf>
    <xf numFmtId="4" fontId="66" fillId="82" borderId="14" xfId="0" applyNumberFormat="1" applyFont="1" applyFill="1" applyBorder="1" applyAlignment="1">
      <alignment vertical="center"/>
    </xf>
    <xf numFmtId="4" fontId="63" fillId="20" borderId="14" xfId="0" applyNumberFormat="1" applyFont="1" applyFill="1" applyBorder="1" applyAlignment="1">
      <alignment vertical="center"/>
    </xf>
    <xf numFmtId="9" fontId="76" fillId="9" borderId="3" xfId="161" applyNumberFormat="1" applyFont="1" applyFill="1" applyBorder="1" applyAlignment="1">
      <alignment horizontal="center"/>
    </xf>
    <xf numFmtId="9" fontId="76" fillId="9" borderId="12" xfId="161" applyNumberFormat="1" applyFont="1" applyFill="1" applyBorder="1" applyAlignment="1">
      <alignment horizontal="center"/>
    </xf>
    <xf numFmtId="0" fontId="76" fillId="4" borderId="50" xfId="161" applyFont="1" applyFill="1" applyBorder="1" applyAlignment="1">
      <alignment vertical="center"/>
    </xf>
    <xf numFmtId="0" fontId="76" fillId="4" borderId="178" xfId="161" applyFont="1" applyFill="1" applyBorder="1" applyAlignment="1">
      <alignment vertical="center"/>
    </xf>
    <xf numFmtId="0" fontId="76" fillId="4" borderId="43" xfId="161" applyFont="1" applyFill="1" applyBorder="1" applyAlignment="1">
      <alignment vertical="center"/>
    </xf>
    <xf numFmtId="0" fontId="76" fillId="4" borderId="42" xfId="161" applyFont="1" applyFill="1" applyBorder="1" applyAlignment="1">
      <alignment vertical="center"/>
    </xf>
    <xf numFmtId="0" fontId="76" fillId="4" borderId="43" xfId="161" applyFont="1" applyFill="1" applyBorder="1" applyAlignment="1">
      <alignment horizontal="center" vertical="center"/>
    </xf>
    <xf numFmtId="3" fontId="85" fillId="0" borderId="145" xfId="0" applyNumberFormat="1" applyFont="1" applyBorder="1" applyAlignment="1">
      <alignment horizontal="center"/>
    </xf>
    <xf numFmtId="0" fontId="29" fillId="0" borderId="26" xfId="0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7" fillId="0" borderId="26" xfId="0" applyFont="1" applyBorder="1" applyAlignment="1">
      <alignment vertical="center"/>
    </xf>
    <xf numFmtId="4" fontId="27" fillId="0" borderId="14" xfId="0" applyNumberFormat="1" applyFont="1" applyBorder="1" applyAlignment="1">
      <alignment vertical="center"/>
    </xf>
    <xf numFmtId="0" fontId="27" fillId="0" borderId="37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66" fillId="0" borderId="174" xfId="0" applyFont="1" applyBorder="1" applyAlignment="1">
      <alignment vertical="center"/>
    </xf>
    <xf numFmtId="2" fontId="48" fillId="0" borderId="47" xfId="0" applyNumberFormat="1" applyFont="1" applyBorder="1" applyAlignment="1">
      <alignment horizontal="left" vertical="center"/>
    </xf>
    <xf numFmtId="2" fontId="66" fillId="0" borderId="47" xfId="0" applyNumberFormat="1" applyFont="1" applyBorder="1" applyAlignment="1">
      <alignment horizontal="left" vertical="center"/>
    </xf>
    <xf numFmtId="2" fontId="47" fillId="0" borderId="47" xfId="0" applyNumberFormat="1" applyFont="1" applyBorder="1" applyAlignment="1">
      <alignment horizontal="left" vertical="center"/>
    </xf>
    <xf numFmtId="201" fontId="0" fillId="0" borderId="15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right" vertical="center"/>
    </xf>
    <xf numFmtId="2" fontId="66" fillId="2" borderId="62" xfId="0" applyNumberFormat="1" applyFont="1" applyFill="1" applyBorder="1" applyAlignment="1">
      <alignment vertical="center"/>
    </xf>
    <xf numFmtId="1" fontId="0" fillId="0" borderId="14" xfId="0" applyNumberFormat="1" applyBorder="1" applyAlignment="1">
      <alignment vertical="center"/>
    </xf>
    <xf numFmtId="2" fontId="66" fillId="0" borderId="15" xfId="0" applyNumberFormat="1" applyFont="1" applyBorder="1" applyAlignment="1">
      <alignment horizontal="center" vertical="center"/>
    </xf>
    <xf numFmtId="2" fontId="46" fillId="0" borderId="47" xfId="0" applyNumberFormat="1" applyFont="1" applyBorder="1" applyAlignment="1">
      <alignment horizontal="left" vertical="center"/>
    </xf>
    <xf numFmtId="0" fontId="25" fillId="0" borderId="26" xfId="0" applyFont="1" applyBorder="1" applyAlignment="1">
      <alignment vertical="center"/>
    </xf>
    <xf numFmtId="2" fontId="25" fillId="0" borderId="15" xfId="0" applyNumberFormat="1" applyFont="1" applyBorder="1" applyAlignment="1">
      <alignment horizontal="center" vertical="center"/>
    </xf>
    <xf numFmtId="2" fontId="66" fillId="0" borderId="45" xfId="0" applyNumberFormat="1" applyFont="1" applyBorder="1" applyAlignment="1">
      <alignment vertical="center"/>
    </xf>
    <xf numFmtId="2" fontId="38" fillId="2" borderId="62" xfId="0" applyNumberFormat="1" applyFont="1" applyFill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3" fillId="0" borderId="26" xfId="0" applyFont="1" applyBorder="1" applyAlignment="1">
      <alignment vertical="center"/>
    </xf>
    <xf numFmtId="4" fontId="22" fillId="0" borderId="14" xfId="0" applyNumberFormat="1" applyFont="1" applyBorder="1" applyAlignment="1">
      <alignment vertical="center"/>
    </xf>
    <xf numFmtId="0" fontId="21" fillId="0" borderId="47" xfId="0" applyFont="1" applyBorder="1" applyAlignment="1">
      <alignment horizontal="left" vertical="center"/>
    </xf>
    <xf numFmtId="16" fontId="21" fillId="0" borderId="174" xfId="0" applyNumberFormat="1" applyFont="1" applyBorder="1" applyAlignment="1">
      <alignment vertical="center"/>
    </xf>
    <xf numFmtId="0" fontId="21" fillId="0" borderId="26" xfId="0" applyFont="1" applyBorder="1" applyAlignment="1">
      <alignment vertical="center"/>
    </xf>
    <xf numFmtId="4" fontId="76" fillId="14" borderId="108" xfId="3" applyNumberFormat="1" applyFont="1" applyFill="1" applyBorder="1"/>
    <xf numFmtId="10" fontId="76" fillId="14" borderId="110" xfId="161" applyNumberFormat="1" applyFont="1" applyFill="1" applyBorder="1"/>
    <xf numFmtId="2" fontId="21" fillId="0" borderId="47" xfId="0" applyNumberFormat="1" applyFont="1" applyBorder="1" applyAlignment="1">
      <alignment horizontal="left" vertical="center"/>
    </xf>
    <xf numFmtId="2" fontId="20" fillId="0" borderId="47" xfId="0" applyNumberFormat="1" applyFont="1" applyBorder="1" applyAlignment="1">
      <alignment horizontal="left" vertical="center"/>
    </xf>
    <xf numFmtId="0" fontId="19" fillId="0" borderId="47" xfId="0" applyFont="1" applyBorder="1" applyAlignment="1">
      <alignment horizontal="left" vertical="center"/>
    </xf>
    <xf numFmtId="197" fontId="18" fillId="0" borderId="15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vertical="center"/>
    </xf>
    <xf numFmtId="0" fontId="17" fillId="0" borderId="64" xfId="0" applyFont="1" applyBorder="1" applyAlignment="1">
      <alignment vertical="center"/>
    </xf>
    <xf numFmtId="0" fontId="16" fillId="0" borderId="26" xfId="0" applyFont="1" applyBorder="1" applyAlignment="1">
      <alignment vertical="center"/>
    </xf>
    <xf numFmtId="0" fontId="16" fillId="0" borderId="47" xfId="0" applyFont="1" applyBorder="1" applyAlignment="1">
      <alignment horizontal="left" vertical="center"/>
    </xf>
    <xf numFmtId="0" fontId="15" fillId="0" borderId="47" xfId="0" applyFont="1" applyBorder="1" applyAlignment="1">
      <alignment horizontal="left" vertical="center"/>
    </xf>
    <xf numFmtId="0" fontId="14" fillId="0" borderId="15" xfId="0" applyFont="1" applyBorder="1" applyAlignment="1">
      <alignment horizontal="center" vertical="center"/>
    </xf>
    <xf numFmtId="0" fontId="14" fillId="0" borderId="47" xfId="0" applyFont="1" applyBorder="1" applyAlignment="1">
      <alignment horizontal="left" vertical="center"/>
    </xf>
    <xf numFmtId="0" fontId="13" fillId="0" borderId="14" xfId="0" applyFont="1" applyBorder="1" applyAlignment="1">
      <alignment horizontal="center" vertical="center"/>
    </xf>
    <xf numFmtId="2" fontId="59" fillId="0" borderId="47" xfId="0" applyNumberFormat="1" applyFont="1" applyBorder="1" applyAlignment="1">
      <alignment horizontal="left" vertical="center"/>
    </xf>
    <xf numFmtId="2" fontId="38" fillId="0" borderId="47" xfId="0" applyNumberFormat="1" applyFont="1" applyBorder="1" applyAlignment="1">
      <alignment horizontal="left" vertical="center"/>
    </xf>
    <xf numFmtId="2" fontId="0" fillId="0" borderId="15" xfId="0" applyNumberFormat="1" applyBorder="1" applyAlignment="1">
      <alignment horizontal="right" vertical="center"/>
    </xf>
    <xf numFmtId="0" fontId="12" fillId="0" borderId="26" xfId="0" applyFont="1" applyBorder="1" applyAlignment="1">
      <alignment vertical="center"/>
    </xf>
    <xf numFmtId="0" fontId="11" fillId="0" borderId="26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0" fontId="85" fillId="4" borderId="179" xfId="161" applyFont="1" applyFill="1" applyBorder="1" applyAlignment="1">
      <alignment horizontal="center"/>
    </xf>
    <xf numFmtId="0" fontId="9" fillId="0" borderId="64" xfId="0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7" fillId="0" borderId="64" xfId="0" applyFont="1" applyBorder="1" applyAlignment="1">
      <alignment vertical="center"/>
    </xf>
    <xf numFmtId="0" fontId="33" fillId="0" borderId="174" xfId="0" applyFont="1" applyBorder="1" applyAlignment="1">
      <alignment vertical="center"/>
    </xf>
    <xf numFmtId="2" fontId="33" fillId="0" borderId="47" xfId="0" applyNumberFormat="1" applyFont="1" applyBorder="1" applyAlignment="1">
      <alignment horizontal="left" vertical="center"/>
    </xf>
    <xf numFmtId="2" fontId="32" fillId="0" borderId="47" xfId="0" applyNumberFormat="1" applyFont="1" applyBorder="1" applyAlignment="1">
      <alignment horizontal="left" vertical="center"/>
    </xf>
    <xf numFmtId="4" fontId="6" fillId="0" borderId="14" xfId="0" applyNumberFormat="1" applyFont="1" applyBorder="1" applyAlignment="1">
      <alignment vertical="center"/>
    </xf>
    <xf numFmtId="0" fontId="159" fillId="81" borderId="85" xfId="161" applyFont="1" applyFill="1" applyBorder="1" applyAlignment="1">
      <alignment horizontal="center" vertical="center" wrapText="1"/>
    </xf>
    <xf numFmtId="0" fontId="5" fillId="0" borderId="26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4" fontId="3" fillId="0" borderId="14" xfId="0" applyNumberFormat="1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4" fontId="1" fillId="0" borderId="14" xfId="0" applyNumberFormat="1" applyFont="1" applyBorder="1" applyAlignment="1">
      <alignment vertical="center"/>
    </xf>
    <xf numFmtId="4" fontId="0" fillId="0" borderId="0" xfId="0" applyNumberFormat="1" applyBorder="1" applyAlignment="1">
      <alignment vertical="center"/>
    </xf>
    <xf numFmtId="0" fontId="76" fillId="4" borderId="0" xfId="161" applyFont="1" applyFill="1" applyAlignment="1">
      <alignment horizontal="center" vertical="center"/>
    </xf>
    <xf numFmtId="0" fontId="76" fillId="25" borderId="144" xfId="161" applyFont="1" applyFill="1" applyBorder="1" applyAlignment="1">
      <alignment horizontal="center" vertical="center"/>
    </xf>
    <xf numFmtId="0" fontId="76" fillId="17" borderId="123" xfId="161" applyFont="1" applyFill="1" applyBorder="1" applyAlignment="1">
      <alignment horizontal="center" vertical="center"/>
    </xf>
    <xf numFmtId="0" fontId="76" fillId="17" borderId="88" xfId="161" applyFont="1" applyFill="1" applyBorder="1" applyAlignment="1">
      <alignment horizontal="center" vertical="center"/>
    </xf>
    <xf numFmtId="0" fontId="76" fillId="4" borderId="113" xfId="161" applyFont="1" applyFill="1" applyBorder="1" applyAlignment="1">
      <alignment horizontal="center" vertical="center"/>
    </xf>
    <xf numFmtId="0" fontId="76" fillId="4" borderId="144" xfId="161" applyFont="1" applyFill="1" applyBorder="1" applyAlignment="1">
      <alignment horizontal="center" vertical="center"/>
    </xf>
    <xf numFmtId="0" fontId="95" fillId="19" borderId="132" xfId="0" applyFont="1" applyFill="1" applyBorder="1" applyAlignment="1">
      <alignment horizontal="center"/>
    </xf>
    <xf numFmtId="0" fontId="95" fillId="19" borderId="133" xfId="0" applyFont="1" applyFill="1" applyBorder="1" applyAlignment="1">
      <alignment horizontal="center"/>
    </xf>
    <xf numFmtId="0" fontId="95" fillId="23" borderId="133" xfId="0" applyFont="1" applyFill="1" applyBorder="1" applyAlignment="1">
      <alignment horizontal="center"/>
    </xf>
    <xf numFmtId="0" fontId="95" fillId="23" borderId="139" xfId="0" applyFont="1" applyFill="1" applyBorder="1" applyAlignment="1">
      <alignment horizontal="center"/>
    </xf>
    <xf numFmtId="0" fontId="78" fillId="4" borderId="91" xfId="161" applyFont="1" applyFill="1" applyBorder="1" applyAlignment="1">
      <alignment horizontal="center" vertical="center"/>
    </xf>
    <xf numFmtId="0" fontId="78" fillId="4" borderId="111" xfId="161" applyFont="1" applyFill="1" applyBorder="1" applyAlignment="1">
      <alignment horizontal="center" vertical="center"/>
    </xf>
    <xf numFmtId="0" fontId="76" fillId="16" borderId="113" xfId="161" applyFont="1" applyFill="1" applyBorder="1" applyAlignment="1">
      <alignment horizontal="center" vertical="center"/>
    </xf>
    <xf numFmtId="0" fontId="76" fillId="16" borderId="0" xfId="161" applyFont="1" applyFill="1" applyAlignment="1">
      <alignment horizontal="center" vertical="center"/>
    </xf>
    <xf numFmtId="202" fontId="78" fillId="0" borderId="0" xfId="161" applyNumberFormat="1" applyFont="1" applyAlignment="1">
      <alignment horizontal="center" vertical="center"/>
    </xf>
    <xf numFmtId="0" fontId="90" fillId="9" borderId="115" xfId="161" applyFont="1" applyFill="1" applyBorder="1" applyAlignment="1">
      <alignment horizontal="center" vertical="center"/>
    </xf>
    <xf numFmtId="0" fontId="90" fillId="9" borderId="51" xfId="161" applyFont="1" applyFill="1" applyBorder="1" applyAlignment="1">
      <alignment horizontal="center" vertical="center"/>
    </xf>
    <xf numFmtId="0" fontId="90" fillId="9" borderId="50" xfId="161" applyFont="1" applyFill="1" applyBorder="1" applyAlignment="1">
      <alignment horizontal="center" vertical="center"/>
    </xf>
    <xf numFmtId="0" fontId="90" fillId="4" borderId="3" xfId="161" applyFont="1" applyFill="1" applyBorder="1" applyAlignment="1">
      <alignment horizontal="center"/>
    </xf>
    <xf numFmtId="0" fontId="90" fillId="4" borderId="21" xfId="161" applyFont="1" applyFill="1" applyBorder="1" applyAlignment="1">
      <alignment horizontal="center"/>
    </xf>
    <xf numFmtId="0" fontId="78" fillId="3" borderId="91" xfId="161" applyFont="1" applyFill="1" applyBorder="1" applyAlignment="1">
      <alignment horizontal="center" vertical="center" wrapText="1"/>
    </xf>
    <xf numFmtId="0" fontId="78" fillId="9" borderId="91" xfId="161" applyFont="1" applyFill="1" applyBorder="1" applyAlignment="1">
      <alignment horizontal="center" vertical="center"/>
    </xf>
    <xf numFmtId="0" fontId="90" fillId="0" borderId="0" xfId="161" applyFont="1" applyAlignment="1">
      <alignment horizontal="center" vertical="center"/>
    </xf>
    <xf numFmtId="0" fontId="76" fillId="17" borderId="113" xfId="161" applyFont="1" applyFill="1" applyBorder="1" applyAlignment="1">
      <alignment horizontal="center" vertical="center"/>
    </xf>
    <xf numFmtId="0" fontId="76" fillId="17" borderId="114" xfId="161" applyFont="1" applyFill="1" applyBorder="1" applyAlignment="1">
      <alignment horizontal="center" vertical="center"/>
    </xf>
    <xf numFmtId="0" fontId="76" fillId="17" borderId="116" xfId="161" applyFont="1" applyFill="1" applyBorder="1" applyAlignment="1">
      <alignment horizontal="center" vertical="center"/>
    </xf>
    <xf numFmtId="0" fontId="76" fillId="17" borderId="117" xfId="161" applyFont="1" applyFill="1" applyBorder="1" applyAlignment="1">
      <alignment horizontal="center" vertical="center"/>
    </xf>
    <xf numFmtId="0" fontId="76" fillId="4" borderId="39" xfId="161" applyFont="1" applyFill="1" applyBorder="1" applyAlignment="1">
      <alignment horizontal="center" vertical="center"/>
    </xf>
    <xf numFmtId="0" fontId="76" fillId="4" borderId="42" xfId="161" applyFont="1" applyFill="1" applyBorder="1" applyAlignment="1">
      <alignment horizontal="center" vertical="center"/>
    </xf>
    <xf numFmtId="4" fontId="84" fillId="11" borderId="3" xfId="161" applyNumberFormat="1" applyFont="1" applyFill="1" applyBorder="1" applyAlignment="1">
      <alignment horizontal="center" vertical="center"/>
    </xf>
    <xf numFmtId="202" fontId="84" fillId="0" borderId="1" xfId="161" applyNumberFormat="1" applyFont="1" applyBorder="1" applyAlignment="1">
      <alignment horizontal="left"/>
    </xf>
    <xf numFmtId="4" fontId="84" fillId="3" borderId="4" xfId="161" applyNumberFormat="1" applyFont="1" applyFill="1" applyBorder="1" applyAlignment="1">
      <alignment horizontal="center" vertical="center" wrapText="1"/>
    </xf>
    <xf numFmtId="4" fontId="84" fillId="3" borderId="5" xfId="161" applyNumberFormat="1" applyFont="1" applyFill="1" applyBorder="1" applyAlignment="1">
      <alignment horizontal="center" vertical="center" wrapText="1"/>
    </xf>
    <xf numFmtId="4" fontId="84" fillId="3" borderId="41" xfId="161" applyNumberFormat="1" applyFont="1" applyFill="1" applyBorder="1" applyAlignment="1">
      <alignment horizontal="center" vertical="center" wrapText="1"/>
    </xf>
    <xf numFmtId="0" fontId="76" fillId="21" borderId="112" xfId="161" applyFont="1" applyFill="1" applyBorder="1" applyAlignment="1">
      <alignment horizontal="center" vertical="center" wrapText="1"/>
    </xf>
    <xf numFmtId="0" fontId="76" fillId="21" borderId="113" xfId="161" applyFont="1" applyFill="1" applyBorder="1" applyAlignment="1">
      <alignment horizontal="center" vertical="center" wrapText="1"/>
    </xf>
    <xf numFmtId="0" fontId="76" fillId="21" borderId="114" xfId="161" applyFont="1" applyFill="1" applyBorder="1" applyAlignment="1">
      <alignment horizontal="center" vertical="center" wrapText="1"/>
    </xf>
    <xf numFmtId="4" fontId="84" fillId="11" borderId="3" xfId="161" applyNumberFormat="1" applyFont="1" applyFill="1" applyBorder="1" applyAlignment="1">
      <alignment horizontal="center" vertical="center" wrapText="1"/>
    </xf>
    <xf numFmtId="0" fontId="82" fillId="16" borderId="2" xfId="161" applyFont="1" applyFill="1" applyBorder="1" applyAlignment="1">
      <alignment horizontal="center" vertical="center"/>
    </xf>
    <xf numFmtId="0" fontId="82" fillId="16" borderId="11" xfId="161" applyFont="1" applyFill="1" applyBorder="1" applyAlignment="1">
      <alignment horizontal="center" vertical="center"/>
    </xf>
    <xf numFmtId="0" fontId="82" fillId="17" borderId="3" xfId="161" applyFont="1" applyFill="1" applyBorder="1" applyAlignment="1">
      <alignment horizontal="center" vertical="center"/>
    </xf>
    <xf numFmtId="0" fontId="82" fillId="17" borderId="12" xfId="161" applyFont="1" applyFill="1" applyBorder="1" applyAlignment="1">
      <alignment horizontal="center" vertical="center"/>
    </xf>
    <xf numFmtId="0" fontId="84" fillId="18" borderId="40" xfId="161" applyFont="1" applyFill="1" applyBorder="1" applyAlignment="1">
      <alignment horizontal="center" vertical="center"/>
    </xf>
    <xf numFmtId="0" fontId="84" fillId="18" borderId="44" xfId="161" applyFont="1" applyFill="1" applyBorder="1" applyAlignment="1">
      <alignment horizontal="center" vertical="center"/>
    </xf>
    <xf numFmtId="4" fontId="84" fillId="11" borderId="21" xfId="161" applyNumberFormat="1" applyFont="1" applyFill="1" applyBorder="1" applyAlignment="1">
      <alignment horizontal="center" vertical="center"/>
    </xf>
    <xf numFmtId="4" fontId="84" fillId="19" borderId="4" xfId="161" applyNumberFormat="1" applyFont="1" applyFill="1" applyBorder="1" applyAlignment="1">
      <alignment horizontal="center" vertical="center"/>
    </xf>
    <xf numFmtId="4" fontId="84" fillId="19" borderId="5" xfId="161" applyNumberFormat="1" applyFont="1" applyFill="1" applyBorder="1" applyAlignment="1">
      <alignment horizontal="center" vertical="center"/>
    </xf>
    <xf numFmtId="4" fontId="84" fillId="11" borderId="5" xfId="161" applyNumberFormat="1" applyFont="1" applyFill="1" applyBorder="1" applyAlignment="1">
      <alignment horizontal="center" vertical="center"/>
    </xf>
    <xf numFmtId="4" fontId="84" fillId="11" borderId="109" xfId="161" applyNumberFormat="1" applyFont="1" applyFill="1" applyBorder="1" applyAlignment="1">
      <alignment horizontal="center" vertical="center"/>
    </xf>
    <xf numFmtId="0" fontId="79" fillId="0" borderId="3" xfId="0" applyFont="1" applyBorder="1" applyAlignment="1">
      <alignment horizontal="center" vertical="center" wrapText="1"/>
    </xf>
    <xf numFmtId="0" fontId="79" fillId="4" borderId="3" xfId="0" applyFont="1" applyFill="1" applyBorder="1" applyAlignment="1">
      <alignment horizontal="center" vertical="center" wrapText="1"/>
    </xf>
    <xf numFmtId="0" fontId="79" fillId="14" borderId="3" xfId="0" applyFont="1" applyFill="1" applyBorder="1" applyAlignment="1">
      <alignment horizontal="center" vertical="center" wrapText="1"/>
    </xf>
    <xf numFmtId="0" fontId="79" fillId="15" borderId="3" xfId="0" applyFont="1" applyFill="1" applyBorder="1" applyAlignment="1">
      <alignment horizontal="center" vertical="center" wrapText="1"/>
    </xf>
    <xf numFmtId="0" fontId="79" fillId="15" borderId="4" xfId="0" applyFont="1" applyFill="1" applyBorder="1" applyAlignment="1">
      <alignment horizontal="center" vertical="center" wrapText="1"/>
    </xf>
    <xf numFmtId="0" fontId="62" fillId="0" borderId="87" xfId="0" applyFont="1" applyBorder="1" applyAlignment="1">
      <alignment horizontal="center" vertical="center"/>
    </xf>
    <xf numFmtId="0" fontId="62" fillId="0" borderId="88" xfId="0" applyFont="1" applyBorder="1" applyAlignment="1">
      <alignment horizontal="center" vertical="center"/>
    </xf>
    <xf numFmtId="0" fontId="62" fillId="4" borderId="75" xfId="0" applyFont="1" applyFill="1" applyBorder="1" applyAlignment="1">
      <alignment horizontal="center" vertical="center"/>
    </xf>
    <xf numFmtId="0" fontId="62" fillId="4" borderId="74" xfId="0" applyFont="1" applyFill="1" applyBorder="1" applyAlignment="1">
      <alignment horizontal="center" vertical="center"/>
    </xf>
    <xf numFmtId="0" fontId="62" fillId="5" borderId="75" xfId="0" applyFont="1" applyFill="1" applyBorder="1" applyAlignment="1">
      <alignment horizontal="center" vertical="center"/>
    </xf>
    <xf numFmtId="0" fontId="79" fillId="0" borderId="2" xfId="0" applyFont="1" applyBorder="1" applyAlignment="1">
      <alignment horizontal="center" vertical="center"/>
    </xf>
    <xf numFmtId="0" fontId="79" fillId="0" borderId="94" xfId="0" applyFont="1" applyBorder="1" applyAlignment="1">
      <alignment horizontal="center" vertical="center"/>
    </xf>
    <xf numFmtId="0" fontId="79" fillId="0" borderId="95" xfId="0" applyFont="1" applyBorder="1" applyAlignment="1">
      <alignment horizontal="center" vertical="center"/>
    </xf>
    <xf numFmtId="0" fontId="79" fillId="0" borderId="3" xfId="0" applyFont="1" applyBorder="1" applyAlignment="1">
      <alignment horizontal="center" vertical="center"/>
    </xf>
    <xf numFmtId="0" fontId="79" fillId="0" borderId="91" xfId="0" applyFont="1" applyBorder="1" applyAlignment="1">
      <alignment horizontal="center" vertical="center"/>
    </xf>
    <xf numFmtId="0" fontId="79" fillId="0" borderId="96" xfId="0" applyFont="1" applyBorder="1" applyAlignment="1">
      <alignment horizontal="center" vertical="center"/>
    </xf>
    <xf numFmtId="0" fontId="79" fillId="0" borderId="91" xfId="0" applyFont="1" applyBorder="1" applyAlignment="1">
      <alignment horizontal="center" vertical="center" wrapText="1"/>
    </xf>
    <xf numFmtId="0" fontId="79" fillId="0" borderId="96" xfId="0" applyFont="1" applyBorder="1" applyAlignment="1">
      <alignment horizontal="center" vertical="center" wrapText="1"/>
    </xf>
    <xf numFmtId="0" fontId="79" fillId="4" borderId="91" xfId="0" applyFont="1" applyFill="1" applyBorder="1" applyAlignment="1">
      <alignment horizontal="center" vertical="center" wrapText="1"/>
    </xf>
    <xf numFmtId="0" fontId="79" fillId="4" borderId="96" xfId="0" applyFont="1" applyFill="1" applyBorder="1" applyAlignment="1">
      <alignment horizontal="center" vertical="center" wrapText="1"/>
    </xf>
    <xf numFmtId="0" fontId="79" fillId="14" borderId="91" xfId="0" applyFont="1" applyFill="1" applyBorder="1" applyAlignment="1">
      <alignment horizontal="center" vertical="center" wrapText="1"/>
    </xf>
    <xf numFmtId="0" fontId="79" fillId="14" borderId="96" xfId="0" applyFont="1" applyFill="1" applyBorder="1" applyAlignment="1">
      <alignment horizontal="center" vertical="center" wrapText="1"/>
    </xf>
    <xf numFmtId="0" fontId="79" fillId="15" borderId="91" xfId="0" applyFont="1" applyFill="1" applyBorder="1" applyAlignment="1">
      <alignment horizontal="center" vertical="center" wrapText="1"/>
    </xf>
    <xf numFmtId="0" fontId="79" fillId="15" borderId="96" xfId="0" applyFont="1" applyFill="1" applyBorder="1" applyAlignment="1">
      <alignment horizontal="center" vertical="center" wrapText="1"/>
    </xf>
    <xf numFmtId="0" fontId="79" fillId="15" borderId="8" xfId="0" applyFont="1" applyFill="1" applyBorder="1" applyAlignment="1">
      <alignment horizontal="center" vertical="center" wrapText="1"/>
    </xf>
    <xf numFmtId="0" fontId="79" fillId="15" borderId="99" xfId="0" applyFont="1" applyFill="1" applyBorder="1" applyAlignment="1">
      <alignment horizontal="center" vertical="center" wrapText="1"/>
    </xf>
    <xf numFmtId="0" fontId="64" fillId="0" borderId="0" xfId="0" applyFont="1" applyAlignment="1">
      <alignment horizontal="left" vertical="center"/>
    </xf>
    <xf numFmtId="16" fontId="72" fillId="0" borderId="1" xfId="0" applyNumberFormat="1" applyFont="1" applyBorder="1" applyAlignment="1">
      <alignment horizontal="left" vertical="center"/>
    </xf>
    <xf numFmtId="0" fontId="62" fillId="8" borderId="75" xfId="0" applyFont="1" applyFill="1" applyBorder="1" applyAlignment="1">
      <alignment horizontal="center" vertical="center"/>
    </xf>
    <xf numFmtId="0" fontId="62" fillId="8" borderId="86" xfId="0" applyFont="1" applyFill="1" applyBorder="1" applyAlignment="1">
      <alignment horizontal="center" vertical="center"/>
    </xf>
    <xf numFmtId="0" fontId="75" fillId="11" borderId="87" xfId="0" applyFont="1" applyFill="1" applyBorder="1" applyAlignment="1">
      <alignment horizontal="center" vertical="center"/>
    </xf>
    <xf numFmtId="0" fontId="75" fillId="11" borderId="88" xfId="0" applyFont="1" applyFill="1" applyBorder="1" applyAlignment="1">
      <alignment horizontal="center" vertical="center"/>
    </xf>
    <xf numFmtId="0" fontId="75" fillId="11" borderId="92" xfId="0" applyFont="1" applyFill="1" applyBorder="1" applyAlignment="1">
      <alignment horizontal="center" vertical="center"/>
    </xf>
    <xf numFmtId="0" fontId="62" fillId="8" borderId="74" xfId="0" applyFont="1" applyFill="1" applyBorder="1" applyAlignment="1">
      <alignment horizontal="center" vertical="center"/>
    </xf>
    <xf numFmtId="0" fontId="62" fillId="8" borderId="76" xfId="0" applyFont="1" applyFill="1" applyBorder="1" applyAlignment="1">
      <alignment horizontal="center" vertical="center"/>
    </xf>
    <xf numFmtId="9" fontId="62" fillId="8" borderId="75" xfId="2" applyFont="1" applyFill="1" applyBorder="1" applyAlignment="1">
      <alignment horizontal="center" vertical="center" wrapText="1"/>
    </xf>
    <xf numFmtId="9" fontId="62" fillId="8" borderId="73" xfId="2" applyFont="1" applyFill="1" applyBorder="1" applyAlignment="1">
      <alignment horizontal="center" vertical="center" wrapText="1"/>
    </xf>
    <xf numFmtId="0" fontId="62" fillId="0" borderId="21" xfId="0" applyFont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12" xfId="0" applyFont="1" applyBorder="1" applyAlignment="1">
      <alignment horizontal="center" vertical="center"/>
    </xf>
    <xf numFmtId="0" fontId="62" fillId="0" borderId="3" xfId="0" applyFont="1" applyBorder="1" applyAlignment="1">
      <alignment horizontal="center" vertical="center" wrapText="1"/>
    </xf>
    <xf numFmtId="0" fontId="62" fillId="0" borderId="12" xfId="0" applyFont="1" applyBorder="1" applyAlignment="1">
      <alignment horizontal="center" vertical="center" wrapText="1"/>
    </xf>
    <xf numFmtId="0" fontId="62" fillId="0" borderId="4" xfId="0" applyFont="1" applyBorder="1" applyAlignment="1">
      <alignment horizontal="center" vertical="center"/>
    </xf>
    <xf numFmtId="0" fontId="62" fillId="0" borderId="5" xfId="0" applyFont="1" applyBorder="1" applyAlignment="1">
      <alignment horizontal="center" vertical="center"/>
    </xf>
    <xf numFmtId="0" fontId="62" fillId="0" borderId="41" xfId="0" applyFont="1" applyBorder="1" applyAlignment="1">
      <alignment horizontal="center" vertical="center"/>
    </xf>
    <xf numFmtId="4" fontId="62" fillId="0" borderId="57" xfId="0" applyNumberFormat="1" applyFont="1" applyBorder="1" applyAlignment="1">
      <alignment horizontal="center" vertical="center"/>
    </xf>
    <xf numFmtId="4" fontId="62" fillId="0" borderId="23" xfId="0" applyNumberFormat="1" applyFont="1" applyBorder="1" applyAlignment="1">
      <alignment horizontal="center" vertical="center"/>
    </xf>
    <xf numFmtId="4" fontId="62" fillId="0" borderId="58" xfId="0" applyNumberFormat="1" applyFont="1" applyBorder="1" applyAlignment="1">
      <alignment horizontal="center" vertical="center"/>
    </xf>
    <xf numFmtId="0" fontId="62" fillId="0" borderId="39" xfId="0" applyFont="1" applyBorder="1" applyAlignment="1">
      <alignment horizontal="center" vertical="center"/>
    </xf>
    <xf numFmtId="0" fontId="62" fillId="0" borderId="42" xfId="0" applyFont="1" applyBorder="1" applyAlignment="1">
      <alignment horizontal="center" vertical="center"/>
    </xf>
    <xf numFmtId="0" fontId="62" fillId="0" borderId="43" xfId="0" applyFont="1" applyBorder="1" applyAlignment="1">
      <alignment horizontal="center" vertical="center"/>
    </xf>
    <xf numFmtId="0" fontId="62" fillId="0" borderId="8" xfId="0" applyFont="1" applyBorder="1" applyAlignment="1">
      <alignment horizontal="center" vertical="center"/>
    </xf>
    <xf numFmtId="0" fontId="62" fillId="0" borderId="9" xfId="0" applyFont="1" applyBorder="1" applyAlignment="1">
      <alignment horizontal="center" vertical="center"/>
    </xf>
    <xf numFmtId="0" fontId="62" fillId="0" borderId="52" xfId="0" applyFont="1" applyBorder="1" applyAlignment="1">
      <alignment horizontal="center" vertical="center"/>
    </xf>
    <xf numFmtId="0" fontId="62" fillId="0" borderId="7" xfId="0" applyFont="1" applyBorder="1" applyAlignment="1">
      <alignment horizontal="center" vertical="center"/>
    </xf>
    <xf numFmtId="0" fontId="62" fillId="0" borderId="56" xfId="0" applyFont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62" fillId="0" borderId="6" xfId="0" applyFont="1" applyBorder="1" applyAlignment="1">
      <alignment horizontal="center" vertical="center"/>
    </xf>
    <xf numFmtId="0" fontId="62" fillId="0" borderId="44" xfId="0" applyFont="1" applyBorder="1" applyAlignment="1">
      <alignment horizontal="center" vertical="center"/>
    </xf>
    <xf numFmtId="0" fontId="62" fillId="82" borderId="3" xfId="0" applyFont="1" applyFill="1" applyBorder="1" applyAlignment="1">
      <alignment horizontal="center" vertical="center"/>
    </xf>
    <xf numFmtId="0" fontId="79" fillId="20" borderId="3" xfId="0" applyFont="1" applyFill="1" applyBorder="1" applyAlignment="1">
      <alignment horizontal="center" vertical="center"/>
    </xf>
    <xf numFmtId="0" fontId="79" fillId="20" borderId="12" xfId="0" applyFont="1" applyFill="1" applyBorder="1" applyAlignment="1">
      <alignment horizontal="center" vertical="center"/>
    </xf>
    <xf numFmtId="0" fontId="69" fillId="0" borderId="71" xfId="0" applyFont="1" applyBorder="1" applyAlignment="1">
      <alignment horizontal="center" vertical="center" wrapText="1"/>
    </xf>
    <xf numFmtId="0" fontId="69" fillId="0" borderId="72" xfId="0" applyFont="1" applyBorder="1" applyAlignment="1">
      <alignment horizontal="center" vertical="center"/>
    </xf>
    <xf numFmtId="4" fontId="62" fillId="0" borderId="3" xfId="0" applyNumberFormat="1" applyFont="1" applyBorder="1" applyAlignment="1">
      <alignment horizontal="center" vertical="center"/>
    </xf>
    <xf numFmtId="4" fontId="62" fillId="0" borderId="12" xfId="0" applyNumberFormat="1" applyFont="1" applyBorder="1" applyAlignment="1">
      <alignment horizontal="center" vertical="center"/>
    </xf>
    <xf numFmtId="0" fontId="62" fillId="7" borderId="3" xfId="0" applyFont="1" applyFill="1" applyBorder="1" applyAlignment="1">
      <alignment horizontal="center" vertical="center"/>
    </xf>
    <xf numFmtId="0" fontId="62" fillId="7" borderId="12" xfId="0" applyFont="1" applyFill="1" applyBorder="1" applyAlignment="1">
      <alignment horizontal="center" vertical="center"/>
    </xf>
    <xf numFmtId="0" fontId="62" fillId="0" borderId="4" xfId="0" applyFont="1" applyBorder="1" applyAlignment="1">
      <alignment horizontal="center" vertical="center" wrapText="1"/>
    </xf>
    <xf numFmtId="0" fontId="62" fillId="0" borderId="24" xfId="0" applyFont="1" applyBorder="1" applyAlignment="1">
      <alignment horizontal="center" vertical="center" wrapText="1"/>
    </xf>
    <xf numFmtId="0" fontId="62" fillId="0" borderId="57" xfId="0" applyFont="1" applyBorder="1" applyAlignment="1">
      <alignment horizontal="center" vertical="center"/>
    </xf>
    <xf numFmtId="0" fontId="62" fillId="0" borderId="58" xfId="0" applyFont="1" applyBorder="1" applyAlignment="1">
      <alignment horizontal="center" vertical="center"/>
    </xf>
    <xf numFmtId="198" fontId="62" fillId="7" borderId="4" xfId="0" applyNumberFormat="1" applyFont="1" applyFill="1" applyBorder="1" applyAlignment="1">
      <alignment horizontal="center" vertical="center"/>
    </xf>
    <xf numFmtId="198" fontId="62" fillId="7" borderId="5" xfId="0" applyNumberFormat="1" applyFont="1" applyFill="1" applyBorder="1" applyAlignment="1">
      <alignment horizontal="center" vertical="center"/>
    </xf>
    <xf numFmtId="198" fontId="62" fillId="7" borderId="41" xfId="0" applyNumberFormat="1" applyFont="1" applyFill="1" applyBorder="1" applyAlignment="1">
      <alignment horizontal="center" vertical="center"/>
    </xf>
    <xf numFmtId="0" fontId="62" fillId="6" borderId="4" xfId="0" applyFont="1" applyFill="1" applyBorder="1" applyAlignment="1">
      <alignment horizontal="center" vertical="center"/>
    </xf>
    <xf numFmtId="0" fontId="62" fillId="6" borderId="5" xfId="0" applyFont="1" applyFill="1" applyBorder="1" applyAlignment="1">
      <alignment horizontal="center" vertical="center"/>
    </xf>
    <xf numFmtId="0" fontId="62" fillId="6" borderId="41" xfId="0" applyFont="1" applyFill="1" applyBorder="1" applyAlignment="1">
      <alignment horizontal="center" vertical="center"/>
    </xf>
    <xf numFmtId="0" fontId="62" fillId="6" borderId="8" xfId="0" applyFont="1" applyFill="1" applyBorder="1" applyAlignment="1">
      <alignment horizontal="center" vertical="center"/>
    </xf>
    <xf numFmtId="0" fontId="62" fillId="6" borderId="9" xfId="0" applyFont="1" applyFill="1" applyBorder="1" applyAlignment="1">
      <alignment horizontal="center" vertical="center"/>
    </xf>
    <xf numFmtId="0" fontId="62" fillId="6" borderId="39" xfId="0" applyFont="1" applyFill="1" applyBorder="1" applyAlignment="1">
      <alignment horizontal="center" vertical="center"/>
    </xf>
    <xf numFmtId="0" fontId="62" fillId="6" borderId="42" xfId="0" applyFont="1" applyFill="1" applyBorder="1" applyAlignment="1">
      <alignment horizontal="center" vertical="center"/>
    </xf>
    <xf numFmtId="0" fontId="62" fillId="6" borderId="43" xfId="0" applyFont="1" applyFill="1" applyBorder="1" applyAlignment="1">
      <alignment horizontal="center" vertical="center"/>
    </xf>
    <xf numFmtId="0" fontId="62" fillId="6" borderId="40" xfId="0" applyFont="1" applyFill="1" applyBorder="1" applyAlignment="1">
      <alignment horizontal="center" vertical="center"/>
    </xf>
    <xf numFmtId="0" fontId="62" fillId="6" borderId="6" xfId="0" applyFont="1" applyFill="1" applyBorder="1" applyAlignment="1">
      <alignment horizontal="center" vertical="center"/>
    </xf>
    <xf numFmtId="0" fontId="62" fillId="6" borderId="44" xfId="0" applyFont="1" applyFill="1" applyBorder="1" applyAlignment="1">
      <alignment horizontal="center" vertical="center"/>
    </xf>
    <xf numFmtId="4" fontId="62" fillId="6" borderId="52" xfId="0" applyNumberFormat="1" applyFont="1" applyFill="1" applyBorder="1" applyAlignment="1">
      <alignment horizontal="center" vertical="center"/>
    </xf>
    <xf numFmtId="4" fontId="62" fillId="6" borderId="7" xfId="0" applyNumberFormat="1" applyFont="1" applyFill="1" applyBorder="1" applyAlignment="1">
      <alignment horizontal="center" vertical="center"/>
    </xf>
    <xf numFmtId="4" fontId="62" fillId="6" borderId="56" xfId="0" applyNumberFormat="1" applyFont="1" applyFill="1" applyBorder="1" applyAlignment="1">
      <alignment horizontal="center" vertical="center"/>
    </xf>
    <xf numFmtId="0" fontId="62" fillId="6" borderId="52" xfId="0" applyFont="1" applyFill="1" applyBorder="1" applyAlignment="1">
      <alignment horizontal="center" vertical="center" wrapText="1"/>
    </xf>
    <xf numFmtId="0" fontId="62" fillId="6" borderId="7" xfId="0" applyFont="1" applyFill="1" applyBorder="1" applyAlignment="1">
      <alignment horizontal="center" vertical="center" wrapText="1"/>
    </xf>
    <xf numFmtId="0" fontId="62" fillId="6" borderId="56" xfId="0" applyFont="1" applyFill="1" applyBorder="1" applyAlignment="1">
      <alignment horizontal="center" vertical="center" wrapText="1"/>
    </xf>
    <xf numFmtId="0" fontId="62" fillId="6" borderId="57" xfId="0" applyFont="1" applyFill="1" applyBorder="1" applyAlignment="1">
      <alignment horizontal="center" vertical="center"/>
    </xf>
    <xf numFmtId="0" fontId="62" fillId="6" borderId="23" xfId="0" applyFont="1" applyFill="1" applyBorder="1" applyAlignment="1">
      <alignment horizontal="center" vertical="center"/>
    </xf>
    <xf numFmtId="0" fontId="62" fillId="6" borderId="58" xfId="0" applyFont="1" applyFill="1" applyBorder="1" applyAlignment="1">
      <alignment horizontal="center" vertical="center"/>
    </xf>
    <xf numFmtId="0" fontId="62" fillId="6" borderId="49" xfId="0" applyFont="1" applyFill="1" applyBorder="1" applyAlignment="1">
      <alignment horizontal="center" vertical="center"/>
    </xf>
    <xf numFmtId="0" fontId="62" fillId="6" borderId="50" xfId="0" applyFont="1" applyFill="1" applyBorder="1" applyAlignment="1">
      <alignment horizontal="center" vertical="center"/>
    </xf>
    <xf numFmtId="0" fontId="62" fillId="6" borderId="53" xfId="0" applyFont="1" applyFill="1" applyBorder="1" applyAlignment="1">
      <alignment horizontal="center" vertical="center"/>
    </xf>
    <xf numFmtId="0" fontId="62" fillId="6" borderId="54" xfId="0" applyFont="1" applyFill="1" applyBorder="1" applyAlignment="1">
      <alignment horizontal="center" vertical="center"/>
    </xf>
    <xf numFmtId="4" fontId="62" fillId="6" borderId="49" xfId="0" applyNumberFormat="1" applyFont="1" applyFill="1" applyBorder="1" applyAlignment="1">
      <alignment horizontal="center" vertical="center"/>
    </xf>
    <xf numFmtId="4" fontId="62" fillId="6" borderId="50" xfId="0" applyNumberFormat="1" applyFont="1" applyFill="1" applyBorder="1" applyAlignment="1">
      <alignment horizontal="center" vertical="center"/>
    </xf>
    <xf numFmtId="4" fontId="62" fillId="6" borderId="53" xfId="0" applyNumberFormat="1" applyFont="1" applyFill="1" applyBorder="1" applyAlignment="1">
      <alignment horizontal="center" vertical="center"/>
    </xf>
    <xf numFmtId="4" fontId="62" fillId="6" borderId="54" xfId="0" applyNumberFormat="1" applyFont="1" applyFill="1" applyBorder="1" applyAlignment="1">
      <alignment horizontal="center" vertical="center"/>
    </xf>
    <xf numFmtId="0" fontId="62" fillId="0" borderId="23" xfId="0" applyFont="1" applyBorder="1" applyAlignment="1">
      <alignment horizontal="center" vertical="center"/>
    </xf>
    <xf numFmtId="0" fontId="62" fillId="0" borderId="10" xfId="0" applyFont="1" applyBorder="1" applyAlignment="1">
      <alignment horizontal="center" vertical="center"/>
    </xf>
    <xf numFmtId="4" fontId="62" fillId="6" borderId="51" xfId="0" applyNumberFormat="1" applyFont="1" applyFill="1" applyBorder="1" applyAlignment="1">
      <alignment horizontal="center" vertical="center"/>
    </xf>
    <xf numFmtId="4" fontId="62" fillId="6" borderId="55" xfId="0" applyNumberFormat="1" applyFont="1" applyFill="1" applyBorder="1" applyAlignment="1">
      <alignment horizontal="center" vertical="center"/>
    </xf>
    <xf numFmtId="4" fontId="62" fillId="6" borderId="52" xfId="0" applyNumberFormat="1" applyFont="1" applyFill="1" applyBorder="1" applyAlignment="1">
      <alignment horizontal="center" vertical="center" wrapText="1"/>
    </xf>
    <xf numFmtId="4" fontId="62" fillId="6" borderId="7" xfId="0" applyNumberFormat="1" applyFont="1" applyFill="1" applyBorder="1" applyAlignment="1">
      <alignment horizontal="center" vertical="center" wrapText="1"/>
    </xf>
    <xf numFmtId="4" fontId="62" fillId="6" borderId="56" xfId="0" applyNumberFormat="1" applyFont="1" applyFill="1" applyBorder="1" applyAlignment="1">
      <alignment horizontal="center" vertical="center" wrapText="1"/>
    </xf>
    <xf numFmtId="198" fontId="62" fillId="0" borderId="3" xfId="0" applyNumberFormat="1" applyFont="1" applyBorder="1" applyAlignment="1">
      <alignment horizontal="center" vertical="center"/>
    </xf>
    <xf numFmtId="0" fontId="62" fillId="5" borderId="3" xfId="0" applyFont="1" applyFill="1" applyBorder="1" applyAlignment="1">
      <alignment horizontal="center" vertical="center"/>
    </xf>
    <xf numFmtId="0" fontId="62" fillId="5" borderId="12" xfId="0" applyFont="1" applyFill="1" applyBorder="1" applyAlignment="1">
      <alignment horizontal="center" vertical="center"/>
    </xf>
    <xf numFmtId="4" fontId="62" fillId="0" borderId="4" xfId="0" applyNumberFormat="1" applyFont="1" applyBorder="1" applyAlignment="1">
      <alignment horizontal="center" vertical="center"/>
    </xf>
    <xf numFmtId="4" fontId="62" fillId="0" borderId="22" xfId="0" applyNumberFormat="1" applyFont="1" applyBorder="1" applyAlignment="1">
      <alignment horizontal="center" vertical="center"/>
    </xf>
    <xf numFmtId="4" fontId="62" fillId="0" borderId="24" xfId="0" applyNumberFormat="1" applyFont="1" applyBorder="1" applyAlignment="1">
      <alignment horizontal="center" vertical="center"/>
    </xf>
    <xf numFmtId="1" fontId="62" fillId="0" borderId="8" xfId="0" applyNumberFormat="1" applyFont="1" applyBorder="1" applyAlignment="1">
      <alignment horizontal="center" vertical="center"/>
    </xf>
    <xf numFmtId="1" fontId="62" fillId="0" borderId="9" xfId="0" applyNumberFormat="1" applyFont="1" applyBorder="1" applyAlignment="1">
      <alignment horizontal="center" vertical="center"/>
    </xf>
    <xf numFmtId="1" fontId="62" fillId="0" borderId="10" xfId="0" applyNumberFormat="1" applyFont="1" applyBorder="1" applyAlignment="1">
      <alignment horizontal="center" vertical="center"/>
    </xf>
  </cellXfs>
  <cellStyles count="210">
    <cellStyle name="‡" xfId="5"/>
    <cellStyle name="¹éºÐÀ²_±âÅ¸" xfId="6"/>
    <cellStyle name="20% - Accent1 1" xfId="7"/>
    <cellStyle name="20% - Accent1 10" xfId="8"/>
    <cellStyle name="20% - Accent1 14" xfId="9"/>
    <cellStyle name="20% - Accent2 1" xfId="10"/>
    <cellStyle name="20% - Accent2 10" xfId="11"/>
    <cellStyle name="20% - Accent2 14" xfId="12"/>
    <cellStyle name="20% - Accent3 1" xfId="13"/>
    <cellStyle name="20% - Accent3 10" xfId="14"/>
    <cellStyle name="20% - Accent3 14" xfId="15"/>
    <cellStyle name="20% - Accent4 1" xfId="16"/>
    <cellStyle name="20% - Accent4 14" xfId="17"/>
    <cellStyle name="20% - Accent5 1" xfId="18"/>
    <cellStyle name="20% - Accent5 14" xfId="19"/>
    <cellStyle name="20% - Accent6 14" xfId="20"/>
    <cellStyle name="40% - Accent1 1" xfId="21"/>
    <cellStyle name="40% - Accent1 10" xfId="22"/>
    <cellStyle name="40% - Accent1 14" xfId="23"/>
    <cellStyle name="40% - Accent2 1" xfId="24"/>
    <cellStyle name="40% - Accent2 14" xfId="25"/>
    <cellStyle name="40% - Accent3 1" xfId="26"/>
    <cellStyle name="40% - Accent3 10" xfId="27"/>
    <cellStyle name="40% - Accent3 14" xfId="28"/>
    <cellStyle name="40% - Accent6 1" xfId="29"/>
    <cellStyle name="40% - Accent6 14" xfId="30"/>
    <cellStyle name="60% - Accent1 1" xfId="31"/>
    <cellStyle name="60% - Accent1 1 2" xfId="32"/>
    <cellStyle name="60% - Accent1 10" xfId="33"/>
    <cellStyle name="60% - Accent1 14" xfId="34"/>
    <cellStyle name="60% - Accent2 1" xfId="35"/>
    <cellStyle name="60% - Accent2 14" xfId="36"/>
    <cellStyle name="60% - Accent3 1" xfId="37"/>
    <cellStyle name="60% - Accent3 1 2" xfId="38"/>
    <cellStyle name="60% - Accent3 10" xfId="39"/>
    <cellStyle name="60% - Accent3 14" xfId="40"/>
    <cellStyle name="60% - Accent4 1" xfId="41"/>
    <cellStyle name="60% - Accent4 10" xfId="42"/>
    <cellStyle name="60% - Accent4 14" xfId="43"/>
    <cellStyle name="60% - Accent5 14" xfId="44"/>
    <cellStyle name="60% - Accent6 1" xfId="45"/>
    <cellStyle name="60% - Accent6 10" xfId="46"/>
    <cellStyle name="60% - Accent6 14" xfId="47"/>
    <cellStyle name="Accent1 1" xfId="48"/>
    <cellStyle name="Accent1 14" xfId="49"/>
    <cellStyle name="Accent2 1" xfId="50"/>
    <cellStyle name="Accent2 10" xfId="51"/>
    <cellStyle name="Accent2 14" xfId="52"/>
    <cellStyle name="Accent3 1" xfId="53"/>
    <cellStyle name="Accent3 1 2" xfId="54"/>
    <cellStyle name="Accent3 14" xfId="55"/>
    <cellStyle name="Accent4 10" xfId="56"/>
    <cellStyle name="Accent6 1" xfId="57"/>
    <cellStyle name="Accent6 10" xfId="58"/>
    <cellStyle name="Accent6 14" xfId="59"/>
    <cellStyle name="ÅëÈ­ [0]_±âÅ¸" xfId="60"/>
    <cellStyle name="Bad 1" xfId="61"/>
    <cellStyle name="Bad 14" xfId="62"/>
    <cellStyle name="Ç¥ÁØ_¿¬°£´©°è¿¹»ó" xfId="63"/>
    <cellStyle name="Calculation 1" xfId="64"/>
    <cellStyle name="Calculation 10" xfId="65"/>
    <cellStyle name="Calculation 14" xfId="66"/>
    <cellStyle name="Check Cell 1" xfId="67"/>
    <cellStyle name="Check Cell 10" xfId="68"/>
    <cellStyle name="Check Cell 14" xfId="69"/>
    <cellStyle name="Comma" xfId="1" builtinId="3"/>
    <cellStyle name="Comma  - Style1" xfId="70"/>
    <cellStyle name="Comma [0]" xfId="3" builtinId="6"/>
    <cellStyle name="Comma [0] 10 10" xfId="71"/>
    <cellStyle name="Comma [0] 10 2 2" xfId="72"/>
    <cellStyle name="Comma [0] 11" xfId="73"/>
    <cellStyle name="Comma [0] 11 2" xfId="74"/>
    <cellStyle name="Comma [0] 11 2 2" xfId="75"/>
    <cellStyle name="Comma [0] 12" xfId="76"/>
    <cellStyle name="Comma [0] 2" xfId="77"/>
    <cellStyle name="Comma [0] 2 2" xfId="78"/>
    <cellStyle name="Comma [0] 2 2 2" xfId="79"/>
    <cellStyle name="Comma [0] 2 3 2" xfId="80"/>
    <cellStyle name="Comma [0] 2 3 2 2" xfId="81"/>
    <cellStyle name="Comma [0] 2 5" xfId="82"/>
    <cellStyle name="Comma [0] 7 2 2" xfId="83"/>
    <cellStyle name="Comma 10" xfId="84"/>
    <cellStyle name="Comma 10 2 3" xfId="85"/>
    <cellStyle name="Comma 10 7 2" xfId="86"/>
    <cellStyle name="Comma 10 8" xfId="87"/>
    <cellStyle name="Comma 11" xfId="88"/>
    <cellStyle name="Comma 11 2 2 2" xfId="89"/>
    <cellStyle name="Comma 11 20" xfId="90"/>
    <cellStyle name="Comma 12" xfId="91"/>
    <cellStyle name="Comma 12 2 2" xfId="92"/>
    <cellStyle name="Comma 13 2 3" xfId="93"/>
    <cellStyle name="Comma 17 2 4" xfId="94"/>
    <cellStyle name="Comma 2 11 2 4" xfId="95"/>
    <cellStyle name="Comma 2 12 2" xfId="96"/>
    <cellStyle name="Comma 2 14" xfId="97"/>
    <cellStyle name="Comma 2 2 19" xfId="98"/>
    <cellStyle name="Comma 2 2 2 3" xfId="99"/>
    <cellStyle name="Comma 2 2 23" xfId="100"/>
    <cellStyle name="Comma 2 2 5 2" xfId="101"/>
    <cellStyle name="Comma 2 39" xfId="102"/>
    <cellStyle name="Comma 2 6 15" xfId="103"/>
    <cellStyle name="Comma 2 6 2" xfId="104"/>
    <cellStyle name="Comma 2 6 2 2" xfId="105"/>
    <cellStyle name="Comma 2 6 2 2 2 2" xfId="106"/>
    <cellStyle name="Comma 2 6 2 2_05. Customer Supply Januari 2013 (SO Rev 1)" xfId="107"/>
    <cellStyle name="Comma 2 7 2 2" xfId="108"/>
    <cellStyle name="Comma 2 8" xfId="109"/>
    <cellStyle name="Comma 3 2" xfId="110"/>
    <cellStyle name="Comma 35 2" xfId="111"/>
    <cellStyle name="Comma 4 2 3" xfId="112"/>
    <cellStyle name="Comma 4 4 3" xfId="113"/>
    <cellStyle name="Comma 4 9" xfId="114"/>
    <cellStyle name="Comma 5 2 2 4" xfId="115"/>
    <cellStyle name="Comma 6 2 2" xfId="116"/>
    <cellStyle name="Comma 6 3 2" xfId="117"/>
    <cellStyle name="Comma 7 10" xfId="118"/>
    <cellStyle name="Comma0" xfId="119"/>
    <cellStyle name="Currency 2" xfId="120"/>
    <cellStyle name="Currency 2 4" xfId="121"/>
    <cellStyle name="Currency 8 2" xfId="122"/>
    <cellStyle name="Currency0" xfId="123"/>
    <cellStyle name="Date" xfId="124"/>
    <cellStyle name="Excel Built-in Comma [0]" xfId="125"/>
    <cellStyle name="Excel Built-in Heading 3" xfId="126"/>
    <cellStyle name="Explanatory Text 1" xfId="127"/>
    <cellStyle name="Fixed" xfId="128"/>
    <cellStyle name="Good 1" xfId="129"/>
    <cellStyle name="Good 14" xfId="130"/>
    <cellStyle name="Grey" xfId="131"/>
    <cellStyle name="Header - Style1" xfId="132"/>
    <cellStyle name="Header1" xfId="133"/>
    <cellStyle name="Header2" xfId="134"/>
    <cellStyle name="Heading" xfId="135"/>
    <cellStyle name="Heading 1 1" xfId="136"/>
    <cellStyle name="Heading 1 10" xfId="137"/>
    <cellStyle name="Heading 2 1" xfId="138"/>
    <cellStyle name="Heading 2 10" xfId="139"/>
    <cellStyle name="Heading 3 1" xfId="140"/>
    <cellStyle name="Heading 3 10" xfId="141"/>
    <cellStyle name="Heading 4 1" xfId="142"/>
    <cellStyle name="Heading 4 10" xfId="143"/>
    <cellStyle name="Hyperlink" xfId="4" builtinId="8"/>
    <cellStyle name="Hyperlink 3" xfId="144"/>
    <cellStyle name="Hyperlink 7" xfId="145"/>
    <cellStyle name="Hyperlink 8" xfId="146"/>
    <cellStyle name="Input [yellow]" xfId="147"/>
    <cellStyle name="Input 1" xfId="148"/>
    <cellStyle name="Input 14" xfId="149"/>
    <cellStyle name="Linked Cell 1" xfId="150"/>
    <cellStyle name="Milliers [0]_A9514RES" xfId="151"/>
    <cellStyle name="Milliers_A9514RES" xfId="152"/>
    <cellStyle name="Monétaire [0]_A9514RES" xfId="153"/>
    <cellStyle name="Monétaire_A9514RES" xfId="154"/>
    <cellStyle name="Neutral 1" xfId="155"/>
    <cellStyle name="Neutral 14" xfId="156"/>
    <cellStyle name="Normal" xfId="0" builtinId="0"/>
    <cellStyle name="Normal - Style1" xfId="157"/>
    <cellStyle name="Normal 10 3" xfId="158"/>
    <cellStyle name="Normal 2 2 17" xfId="159"/>
    <cellStyle name="Normal 2 2 2" xfId="160"/>
    <cellStyle name="Normal 2 2 3 10 2" xfId="161"/>
    <cellStyle name="Normal 2 2 3 10 2 2" xfId="162"/>
    <cellStyle name="Normal 3" xfId="163"/>
    <cellStyle name="Normal 3 2 3" xfId="164"/>
    <cellStyle name="Normal 6 6" xfId="165"/>
    <cellStyle name="Note 1" xfId="166"/>
    <cellStyle name="Note 10" xfId="167"/>
    <cellStyle name="Note 14" xfId="168"/>
    <cellStyle name="Note 2" xfId="169"/>
    <cellStyle name="Note 2 5 5" xfId="170"/>
    <cellStyle name="Output 1" xfId="171"/>
    <cellStyle name="Output 10" xfId="172"/>
    <cellStyle name="Output 14" xfId="173"/>
    <cellStyle name="Percent" xfId="2" builtinId="5"/>
    <cellStyle name="Percent [2]" xfId="174"/>
    <cellStyle name="Percent 10" xfId="175"/>
    <cellStyle name="Percent 12 2" xfId="176"/>
    <cellStyle name="Percent 2 17 2" xfId="177"/>
    <cellStyle name="Percent 28" xfId="178"/>
    <cellStyle name="Percent 9 2" xfId="179"/>
    <cellStyle name="PERCENTAGE" xfId="180"/>
    <cellStyle name="S0" xfId="181"/>
    <cellStyle name="S0 2" xfId="182"/>
    <cellStyle name="S1" xfId="183"/>
    <cellStyle name="S1 2" xfId="184"/>
    <cellStyle name="S10" xfId="185"/>
    <cellStyle name="S11" xfId="186"/>
    <cellStyle name="S12" xfId="187"/>
    <cellStyle name="S13" xfId="188"/>
    <cellStyle name="S14" xfId="189"/>
    <cellStyle name="S2" xfId="190"/>
    <cellStyle name="S2 2" xfId="191"/>
    <cellStyle name="S3" xfId="192"/>
    <cellStyle name="S4" xfId="193"/>
    <cellStyle name="S4 2" xfId="194"/>
    <cellStyle name="S5" xfId="195"/>
    <cellStyle name="S6" xfId="196"/>
    <cellStyle name="S6 2" xfId="197"/>
    <cellStyle name="S7" xfId="198"/>
    <cellStyle name="S7 2" xfId="199"/>
    <cellStyle name="S8" xfId="200"/>
    <cellStyle name="Table" xfId="201"/>
    <cellStyle name="Title 1" xfId="202"/>
    <cellStyle name="Title 10" xfId="203"/>
    <cellStyle name="Total 1" xfId="204"/>
    <cellStyle name="Total 10" xfId="205"/>
    <cellStyle name="Tusental_NPV" xfId="206"/>
    <cellStyle name="Valuta_NPV" xfId="207"/>
    <cellStyle name="Warning Text 1" xfId="208"/>
    <cellStyle name="WHead - Style2" xfId="209"/>
  </cellStyles>
  <dxfs count="48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7C8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7C80"/>
      <color rgb="FF00FF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eetMetadata" Target="metadata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7.jpeg"/><Relationship Id="rId1" Type="http://schemas.openxmlformats.org/officeDocument/2006/relationships/image" Target="../media/image6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eg"/><Relationship Id="rId1" Type="http://schemas.openxmlformats.org/officeDocument/2006/relationships/image" Target="../media/image6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jpeg"/><Relationship Id="rId1" Type="http://schemas.openxmlformats.org/officeDocument/2006/relationships/image" Target="../media/image6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684591</xdr:colOff>
      <xdr:row>0</xdr:row>
      <xdr:rowOff>0</xdr:rowOff>
    </xdr:from>
    <xdr:to>
      <xdr:col>2</xdr:col>
      <xdr:colOff>1152312</xdr:colOff>
      <xdr:row>2</xdr:row>
      <xdr:rowOff>152400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4155" y="0"/>
          <a:ext cx="1886585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9083</xdr:rowOff>
    </xdr:from>
    <xdr:to>
      <xdr:col>1</xdr:col>
      <xdr:colOff>897642</xdr:colOff>
      <xdr:row>3</xdr:row>
      <xdr:rowOff>41753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590"/>
          <a:ext cx="1754505" cy="556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9083</xdr:rowOff>
    </xdr:from>
    <xdr:to>
      <xdr:col>1</xdr:col>
      <xdr:colOff>897642</xdr:colOff>
      <xdr:row>3</xdr:row>
      <xdr:rowOff>41753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590"/>
          <a:ext cx="1754505" cy="5562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416808</xdr:colOff>
      <xdr:row>1</xdr:row>
      <xdr:rowOff>17372</xdr:rowOff>
    </xdr:from>
    <xdr:to>
      <xdr:col>2</xdr:col>
      <xdr:colOff>723340</xdr:colOff>
      <xdr:row>3</xdr:row>
      <xdr:rowOff>138908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810" y="207645"/>
          <a:ext cx="1344930" cy="5022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3470" y="55245"/>
          <a:ext cx="2005965" cy="891540"/>
        </a:xfrm>
        <a:prstGeom prst="rect">
          <a:avLst/>
        </a:prstGeom>
      </xdr:spPr>
    </xdr:pic>
    <xdr:clientData/>
  </xdr:oneCellAnchor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3470" y="55245"/>
          <a:ext cx="2005965" cy="89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527858</xdr:colOff>
      <xdr:row>1</xdr:row>
      <xdr:rowOff>165</xdr:rowOff>
    </xdr:from>
    <xdr:ext cx="2006352" cy="891886"/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460" y="200025"/>
          <a:ext cx="2005965" cy="89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143437</xdr:colOff>
      <xdr:row>1</xdr:row>
      <xdr:rowOff>15128</xdr:rowOff>
    </xdr:from>
    <xdr:to>
      <xdr:col>2</xdr:col>
      <xdr:colOff>1187265</xdr:colOff>
      <xdr:row>1</xdr:row>
      <xdr:rowOff>476145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05105"/>
          <a:ext cx="1043940" cy="4610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769798</xdr:colOff>
      <xdr:row>0</xdr:row>
      <xdr:rowOff>164003</xdr:rowOff>
    </xdr:from>
    <xdr:to>
      <xdr:col>2</xdr:col>
      <xdr:colOff>1010770</xdr:colOff>
      <xdr:row>4</xdr:row>
      <xdr:rowOff>14447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595" y="163830"/>
          <a:ext cx="1040765" cy="6216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5243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552450</xdr:colOff>
      <xdr:row>3</xdr:row>
      <xdr:rowOff>69392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744855" cy="5627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3</xdr:row>
      <xdr:rowOff>14042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2</xdr:row>
      <xdr:rowOff>178972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11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2</xdr:row>
      <xdr:rowOff>142099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43624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685800</xdr:colOff>
      <xdr:row>3</xdr:row>
      <xdr:rowOff>17025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1009650" cy="47371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150375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7371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2</xdr:row>
      <xdr:rowOff>187439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20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121800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451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27419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07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144660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6799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24740</xdr:colOff>
      <xdr:row>0</xdr:row>
      <xdr:rowOff>111331</xdr:rowOff>
    </xdr:from>
    <xdr:to>
      <xdr:col>1</xdr:col>
      <xdr:colOff>712767</xdr:colOff>
      <xdr:row>2</xdr:row>
      <xdr:rowOff>177342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" y="111125"/>
          <a:ext cx="1012190" cy="47561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180855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9466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1</xdr:col>
      <xdr:colOff>638175</xdr:colOff>
      <xdr:row>3</xdr:row>
      <xdr:rowOff>108312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962025" cy="64452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142875</xdr:rowOff>
    </xdr:from>
    <xdr:to>
      <xdr:col>1</xdr:col>
      <xdr:colOff>695325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143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3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5435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3</xdr:row>
      <xdr:rowOff>154305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0675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3</xdr:row>
      <xdr:rowOff>154305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0675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0</xdr:rowOff>
    </xdr:from>
    <xdr:to>
      <xdr:col>1</xdr:col>
      <xdr:colOff>617008</xdr:colOff>
      <xdr:row>3</xdr:row>
      <xdr:rowOff>97154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0"/>
          <a:ext cx="968375" cy="70675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2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2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2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2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2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2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2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2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2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3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3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3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3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0</xdr:row>
      <xdr:rowOff>89647</xdr:rowOff>
    </xdr:from>
    <xdr:to>
      <xdr:col>1</xdr:col>
      <xdr:colOff>1022116</xdr:colOff>
      <xdr:row>3</xdr:row>
      <xdr:rowOff>3662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3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0" y="89535"/>
          <a:ext cx="1462405" cy="52324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4</xdr:row>
      <xdr:rowOff>1905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3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75438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85725</xdr:rowOff>
    </xdr:from>
    <xdr:to>
      <xdr:col>1</xdr:col>
      <xdr:colOff>552450</xdr:colOff>
      <xdr:row>3</xdr:row>
      <xdr:rowOff>69392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85725"/>
          <a:ext cx="733425" cy="62357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134470</xdr:colOff>
      <xdr:row>0</xdr:row>
      <xdr:rowOff>22412</xdr:rowOff>
    </xdr:from>
    <xdr:to>
      <xdr:col>2</xdr:col>
      <xdr:colOff>1100728</xdr:colOff>
      <xdr:row>3</xdr:row>
      <xdr:rowOff>157666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7970" y="22412"/>
          <a:ext cx="966258" cy="706754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3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44823</xdr:colOff>
      <xdr:row>0</xdr:row>
      <xdr:rowOff>0</xdr:rowOff>
    </xdr:from>
    <xdr:to>
      <xdr:col>3</xdr:col>
      <xdr:colOff>1011081</xdr:colOff>
      <xdr:row>3</xdr:row>
      <xdr:rowOff>135254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088" y="0"/>
          <a:ext cx="966258" cy="70675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0</xdr:row>
      <xdr:rowOff>22412</xdr:rowOff>
    </xdr:from>
    <xdr:to>
      <xdr:col>2</xdr:col>
      <xdr:colOff>1347258</xdr:colOff>
      <xdr:row>3</xdr:row>
      <xdr:rowOff>157666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4" y="22412"/>
          <a:ext cx="966258" cy="706754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641287</xdr:colOff>
      <xdr:row>3</xdr:row>
      <xdr:rowOff>135254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6258" cy="706754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642408</xdr:colOff>
      <xdr:row>3</xdr:row>
      <xdr:rowOff>135254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6258" cy="706754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0</xdr:rowOff>
    </xdr:from>
    <xdr:to>
      <xdr:col>1</xdr:col>
      <xdr:colOff>617008</xdr:colOff>
      <xdr:row>3</xdr:row>
      <xdr:rowOff>135254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0"/>
          <a:ext cx="966258" cy="706754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4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4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4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S154"/>
  <sheetViews>
    <sheetView showGridLines="0" zoomScale="70" zoomScaleNormal="70" workbookViewId="0">
      <pane xSplit="3" ySplit="5" topLeftCell="D27" activePane="bottomRight" state="frozen"/>
      <selection pane="topRight"/>
      <selection pane="bottomLeft"/>
      <selection pane="bottomRight" activeCell="C24" sqref="C24"/>
    </sheetView>
  </sheetViews>
  <sheetFormatPr defaultColWidth="9.28515625" defaultRowHeight="15.75"/>
  <cols>
    <col min="1" max="1" width="12.85546875" style="458" customWidth="1"/>
    <col min="2" max="2" width="21.28515625" style="358" customWidth="1"/>
    <col min="3" max="3" width="20.85546875" style="358" customWidth="1"/>
    <col min="4" max="4" width="19" style="359" customWidth="1"/>
    <col min="5" max="46" width="18.7109375" style="359" customWidth="1"/>
    <col min="47" max="47" width="19.7109375" style="359" customWidth="1"/>
    <col min="48" max="49" width="20.140625" style="359" customWidth="1"/>
    <col min="50" max="53" width="20.140625" style="456" customWidth="1"/>
    <col min="54" max="54" width="15.7109375" style="456" customWidth="1"/>
    <col min="55" max="57" width="20.140625" style="456" customWidth="1"/>
    <col min="58" max="123" width="8.7109375" style="456" customWidth="1"/>
    <col min="124" max="16384" width="9.28515625" style="358"/>
  </cols>
  <sheetData>
    <row r="1" spans="1:123" s="456" customFormat="1" ht="15.75" customHeight="1">
      <c r="A1" s="388"/>
      <c r="B1" s="388"/>
      <c r="C1" s="388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 t="s">
        <v>0</v>
      </c>
      <c r="AI1" s="361" t="s">
        <v>1</v>
      </c>
      <c r="AJ1" s="361"/>
      <c r="AK1" s="361"/>
      <c r="AL1" s="361"/>
      <c r="AM1" s="361"/>
      <c r="AN1" s="361"/>
      <c r="AO1" s="361"/>
      <c r="AP1" s="361"/>
      <c r="AQ1" s="361"/>
      <c r="AR1" s="361"/>
      <c r="AS1" s="361"/>
      <c r="AT1" s="361"/>
      <c r="AU1" s="361"/>
      <c r="AV1" s="361"/>
      <c r="AW1" s="361"/>
    </row>
    <row r="2" spans="1:123" s="456" customFormat="1" ht="18" customHeight="1">
      <c r="A2" s="388" t="s">
        <v>2</v>
      </c>
      <c r="B2" s="388"/>
      <c r="C2" s="388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481" t="s">
        <v>3</v>
      </c>
      <c r="V2" s="481"/>
      <c r="W2" s="361"/>
      <c r="X2" s="361"/>
      <c r="Y2" s="361"/>
      <c r="Z2" s="361"/>
      <c r="AA2" s="361"/>
      <c r="AB2" s="361"/>
      <c r="AC2" s="361"/>
      <c r="AD2" s="361"/>
      <c r="AE2" s="361"/>
      <c r="AF2" s="361"/>
      <c r="AG2" s="361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61"/>
      <c r="AU2" s="361"/>
      <c r="AV2" s="361"/>
      <c r="AW2" s="361"/>
    </row>
    <row r="3" spans="1:123" ht="18.75" thickBot="1">
      <c r="A3" s="459">
        <v>46174</v>
      </c>
      <c r="B3" s="460"/>
      <c r="C3" s="460"/>
      <c r="D3" s="461"/>
      <c r="E3" s="462"/>
      <c r="F3" s="461"/>
      <c r="G3" s="461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82"/>
      <c r="U3" s="483">
        <f>10500-6600</f>
        <v>3900</v>
      </c>
      <c r="V3" s="483"/>
      <c r="W3" s="482"/>
      <c r="X3" s="482"/>
      <c r="Y3" s="482"/>
      <c r="Z3" s="482"/>
      <c r="AA3" s="463"/>
      <c r="AB3" s="482"/>
      <c r="AC3" s="482"/>
      <c r="AD3" s="482"/>
      <c r="AE3" s="463"/>
      <c r="AF3" s="463"/>
      <c r="AG3" s="463"/>
      <c r="AH3" s="463"/>
      <c r="AI3" s="461"/>
      <c r="AJ3" s="463"/>
      <c r="AK3" s="463"/>
      <c r="AL3" s="463"/>
      <c r="AM3" s="463"/>
      <c r="AN3" s="463"/>
      <c r="AO3" s="463"/>
      <c r="AP3" s="463"/>
      <c r="AQ3" s="463"/>
      <c r="AR3" s="462"/>
      <c r="AS3" s="463"/>
      <c r="AT3" s="463"/>
      <c r="AU3" s="463"/>
      <c r="AV3" s="463"/>
      <c r="AW3" s="466"/>
      <c r="AX3" s="358"/>
      <c r="AY3" s="358"/>
      <c r="AZ3" s="358"/>
      <c r="BA3" s="358"/>
      <c r="BB3" s="358"/>
      <c r="BC3" s="358"/>
      <c r="BD3" s="358"/>
      <c r="BE3" s="358"/>
      <c r="BF3" s="358"/>
      <c r="BG3" s="358"/>
      <c r="BH3" s="358"/>
      <c r="BI3" s="358"/>
      <c r="BJ3" s="358"/>
      <c r="BK3" s="358"/>
      <c r="BL3" s="358"/>
      <c r="BM3" s="358"/>
      <c r="BN3" s="358"/>
      <c r="BO3" s="358"/>
      <c r="BP3" s="358"/>
      <c r="BQ3" s="358"/>
      <c r="BR3" s="358"/>
      <c r="BS3" s="358"/>
      <c r="BT3" s="358"/>
      <c r="BU3" s="358"/>
      <c r="BV3" s="358"/>
      <c r="BW3" s="358"/>
      <c r="BX3" s="358"/>
      <c r="BY3" s="358"/>
      <c r="BZ3" s="358"/>
      <c r="CA3" s="358"/>
      <c r="CB3" s="358"/>
      <c r="CC3" s="358"/>
      <c r="CD3" s="358"/>
      <c r="CE3" s="358"/>
      <c r="CF3" s="358"/>
      <c r="CG3" s="358"/>
      <c r="CH3" s="358"/>
      <c r="CI3" s="358"/>
      <c r="CJ3" s="358"/>
      <c r="CK3" s="358"/>
      <c r="CL3" s="358"/>
      <c r="CM3" s="358"/>
      <c r="CN3" s="358"/>
      <c r="CO3" s="358"/>
      <c r="CP3" s="358"/>
      <c r="CQ3" s="358"/>
      <c r="CR3" s="358"/>
      <c r="CS3" s="358"/>
      <c r="CT3" s="358"/>
      <c r="CU3" s="358"/>
      <c r="CV3" s="358"/>
      <c r="CW3" s="358"/>
      <c r="CX3" s="358"/>
      <c r="CY3" s="358"/>
      <c r="CZ3" s="358"/>
      <c r="DA3" s="358"/>
      <c r="DB3" s="358"/>
      <c r="DC3" s="358"/>
      <c r="DD3" s="358"/>
      <c r="DE3" s="358"/>
      <c r="DF3" s="358"/>
      <c r="DG3" s="358"/>
      <c r="DH3" s="358"/>
      <c r="DI3" s="358"/>
      <c r="DJ3" s="358"/>
      <c r="DK3" s="358"/>
      <c r="DL3" s="358"/>
      <c r="DM3" s="358"/>
      <c r="DN3" s="358"/>
      <c r="DO3" s="358"/>
      <c r="DP3" s="358"/>
      <c r="DQ3" s="358"/>
      <c r="DR3" s="358"/>
      <c r="DS3" s="358"/>
    </row>
    <row r="4" spans="1:123" ht="19.5" thickTop="1" thickBot="1">
      <c r="A4" s="464"/>
      <c r="B4" s="465"/>
      <c r="C4" s="465"/>
      <c r="D4" s="360"/>
      <c r="E4" s="360"/>
      <c r="F4" s="466"/>
      <c r="G4" s="360"/>
      <c r="H4" s="360"/>
      <c r="I4" s="466"/>
      <c r="J4" s="466"/>
      <c r="K4" s="479"/>
      <c r="L4" s="466"/>
      <c r="M4" s="466"/>
      <c r="N4" s="466"/>
      <c r="O4" s="466"/>
      <c r="P4" s="466"/>
      <c r="Q4" s="466"/>
      <c r="R4" s="466"/>
      <c r="S4" s="466"/>
      <c r="T4" s="466"/>
      <c r="U4" s="466"/>
      <c r="V4" s="466"/>
      <c r="W4" s="466"/>
      <c r="X4" s="466"/>
      <c r="Y4" s="466"/>
      <c r="Z4" s="466"/>
      <c r="AA4" s="360"/>
      <c r="AB4" s="466"/>
      <c r="AC4" s="466"/>
      <c r="AD4" s="466"/>
      <c r="AE4" s="466"/>
      <c r="AF4" s="466"/>
      <c r="AG4" s="466"/>
      <c r="AH4" s="466"/>
      <c r="AI4" s="360"/>
      <c r="AJ4" s="466"/>
      <c r="AK4" s="486"/>
      <c r="AL4" s="466"/>
      <c r="AM4" s="466"/>
      <c r="AN4" s="466"/>
      <c r="AO4" s="479"/>
      <c r="AP4" s="479"/>
      <c r="AQ4" s="466"/>
      <c r="AR4" s="487"/>
      <c r="AS4" s="488"/>
      <c r="AT4" s="466"/>
      <c r="AU4" s="660" t="s">
        <v>4</v>
      </c>
      <c r="AV4" s="660"/>
      <c r="AW4" s="660"/>
      <c r="AX4" s="660"/>
      <c r="AY4" s="660"/>
      <c r="AZ4" s="491"/>
      <c r="BA4" s="492"/>
      <c r="BB4" s="358"/>
      <c r="BC4" s="490"/>
      <c r="BD4" s="490"/>
      <c r="BE4" s="490"/>
      <c r="BF4" s="358"/>
      <c r="BG4" s="358"/>
      <c r="BH4" s="358"/>
      <c r="BI4" s="358"/>
      <c r="BJ4" s="358"/>
      <c r="BK4" s="358"/>
      <c r="BL4" s="358"/>
      <c r="BM4" s="358"/>
      <c r="BN4" s="358"/>
      <c r="BO4" s="358"/>
      <c r="BP4" s="358"/>
      <c r="BQ4" s="358"/>
      <c r="BR4" s="358"/>
      <c r="BS4" s="358"/>
      <c r="BT4" s="358"/>
      <c r="BU4" s="358"/>
      <c r="BV4" s="358"/>
      <c r="BW4" s="358"/>
      <c r="BX4" s="358"/>
      <c r="BY4" s="358"/>
      <c r="BZ4" s="358"/>
      <c r="CA4" s="358"/>
      <c r="CB4" s="358"/>
      <c r="CC4" s="358"/>
      <c r="CD4" s="358"/>
      <c r="CE4" s="358"/>
      <c r="CF4" s="358"/>
      <c r="CG4" s="358"/>
      <c r="CH4" s="358"/>
      <c r="CI4" s="358"/>
      <c r="CJ4" s="358"/>
      <c r="CK4" s="358"/>
      <c r="CL4" s="358"/>
      <c r="CM4" s="358"/>
      <c r="CN4" s="358"/>
      <c r="CO4" s="358"/>
      <c r="CP4" s="358"/>
      <c r="CQ4" s="358"/>
      <c r="CR4" s="358"/>
      <c r="CS4" s="358"/>
      <c r="CT4" s="358"/>
      <c r="CU4" s="358"/>
      <c r="CV4" s="358"/>
      <c r="CW4" s="358"/>
      <c r="CX4" s="358"/>
      <c r="CY4" s="358"/>
      <c r="CZ4" s="358"/>
      <c r="DA4" s="358"/>
      <c r="DB4" s="358"/>
      <c r="DC4" s="358"/>
      <c r="DD4" s="358"/>
      <c r="DE4" s="358"/>
      <c r="DF4" s="358"/>
      <c r="DG4" s="358"/>
      <c r="DH4" s="358"/>
      <c r="DI4" s="358"/>
      <c r="DJ4" s="358"/>
      <c r="DK4" s="358"/>
      <c r="DL4" s="358"/>
      <c r="DM4" s="358"/>
      <c r="DN4" s="358"/>
      <c r="DO4" s="358"/>
      <c r="DP4" s="358"/>
      <c r="DQ4" s="358"/>
      <c r="DR4" s="358"/>
      <c r="DS4" s="358"/>
    </row>
    <row r="5" spans="1:123" s="456" customFormat="1" ht="32.450000000000003" customHeight="1" thickTop="1" thickBot="1">
      <c r="A5" s="392" t="s">
        <v>5</v>
      </c>
      <c r="B5" s="661" t="s">
        <v>6</v>
      </c>
      <c r="C5" s="662"/>
      <c r="D5" s="467" t="s">
        <v>7</v>
      </c>
      <c r="E5" s="507" t="s">
        <v>8</v>
      </c>
      <c r="F5" s="507" t="s">
        <v>9</v>
      </c>
      <c r="G5" s="508" t="s">
        <v>10</v>
      </c>
      <c r="H5" s="508" t="s">
        <v>11</v>
      </c>
      <c r="I5" s="508" t="s">
        <v>12</v>
      </c>
      <c r="J5" s="508" t="s">
        <v>13</v>
      </c>
      <c r="K5" s="508" t="s">
        <v>14</v>
      </c>
      <c r="L5" s="508" t="s">
        <v>15</v>
      </c>
      <c r="M5" s="508" t="s">
        <v>16</v>
      </c>
      <c r="N5" s="508" t="s">
        <v>17</v>
      </c>
      <c r="O5" s="508" t="s">
        <v>18</v>
      </c>
      <c r="P5" s="508" t="s">
        <v>19</v>
      </c>
      <c r="Q5" s="508" t="s">
        <v>20</v>
      </c>
      <c r="R5" s="508" t="s">
        <v>21</v>
      </c>
      <c r="S5" s="508" t="s">
        <v>45</v>
      </c>
      <c r="T5" s="508" t="s">
        <v>23</v>
      </c>
      <c r="U5" s="508" t="s">
        <v>24</v>
      </c>
      <c r="V5" s="508" t="s">
        <v>240</v>
      </c>
      <c r="W5" s="509" t="s">
        <v>25</v>
      </c>
      <c r="X5" s="509" t="s">
        <v>245</v>
      </c>
      <c r="Y5" s="509" t="s">
        <v>26</v>
      </c>
      <c r="Z5" s="510" t="s">
        <v>27</v>
      </c>
      <c r="AA5" s="510" t="s">
        <v>28</v>
      </c>
      <c r="AB5" s="510" t="s">
        <v>29</v>
      </c>
      <c r="AC5" s="510" t="s">
        <v>30</v>
      </c>
      <c r="AD5" s="510" t="s">
        <v>31</v>
      </c>
      <c r="AE5" s="510" t="s">
        <v>32</v>
      </c>
      <c r="AF5" s="510" t="s">
        <v>33</v>
      </c>
      <c r="AG5" s="510" t="s">
        <v>34</v>
      </c>
      <c r="AH5" s="508" t="s">
        <v>35</v>
      </c>
      <c r="AI5" s="508" t="s">
        <v>36</v>
      </c>
      <c r="AJ5" s="508" t="s">
        <v>37</v>
      </c>
      <c r="AK5" s="508" t="s">
        <v>38</v>
      </c>
      <c r="AL5" s="508" t="s">
        <v>39</v>
      </c>
      <c r="AM5" s="508" t="s">
        <v>40</v>
      </c>
      <c r="AN5" s="508" t="s">
        <v>41</v>
      </c>
      <c r="AO5" s="508" t="s">
        <v>42</v>
      </c>
      <c r="AP5" s="508" t="s">
        <v>43</v>
      </c>
      <c r="AQ5" s="508" t="s">
        <v>44</v>
      </c>
      <c r="AR5" s="508" t="s">
        <v>22</v>
      </c>
      <c r="AS5" s="508" t="s">
        <v>46</v>
      </c>
      <c r="AT5" s="510" t="s">
        <v>229</v>
      </c>
      <c r="AU5" s="508" t="s">
        <v>47</v>
      </c>
      <c r="AV5" s="508" t="s">
        <v>48</v>
      </c>
      <c r="AW5" s="508" t="s">
        <v>49</v>
      </c>
      <c r="AX5" s="508" t="s">
        <v>50</v>
      </c>
      <c r="AY5" s="511" t="s">
        <v>51</v>
      </c>
      <c r="AZ5" s="513" t="s">
        <v>52</v>
      </c>
      <c r="BA5" s="513" t="s">
        <v>53</v>
      </c>
      <c r="BB5" s="513" t="s">
        <v>54</v>
      </c>
      <c r="BC5" s="512" t="s">
        <v>55</v>
      </c>
      <c r="BD5" s="512" t="s">
        <v>56</v>
      </c>
      <c r="BE5" s="512" t="s">
        <v>325</v>
      </c>
    </row>
    <row r="6" spans="1:123" ht="15" customHeight="1" thickTop="1">
      <c r="A6" s="663">
        <f>WEEKNUM(B6)</f>
        <v>23</v>
      </c>
      <c r="B6" s="314">
        <v>46174</v>
      </c>
      <c r="C6" s="319" t="str">
        <f t="shared" ref="C6:C8" si="0">TEXT(B6,"ddd")</f>
        <v>Sen</v>
      </c>
      <c r="D6" s="595">
        <f>SUM(E6:BE6)</f>
        <v>177245.12129032257</v>
      </c>
      <c r="E6" s="469">
        <v>1199.5729032258068</v>
      </c>
      <c r="F6" s="469">
        <v>2000</v>
      </c>
      <c r="G6" s="469">
        <v>1200</v>
      </c>
      <c r="H6" s="469">
        <v>3300</v>
      </c>
      <c r="I6" s="469">
        <v>644.02064516129087</v>
      </c>
      <c r="J6" s="469">
        <v>0</v>
      </c>
      <c r="K6" s="480">
        <v>150</v>
      </c>
      <c r="L6" s="480">
        <v>603.76322580644887</v>
      </c>
      <c r="M6" s="480">
        <v>673.27548387096704</v>
      </c>
      <c r="N6" s="469">
        <v>0</v>
      </c>
      <c r="O6" s="469">
        <v>0</v>
      </c>
      <c r="P6" s="469">
        <v>2000</v>
      </c>
      <c r="Q6" s="469">
        <v>10000</v>
      </c>
      <c r="R6" s="484">
        <f>4000+5300</f>
        <v>9300</v>
      </c>
      <c r="S6" s="484">
        <v>29000</v>
      </c>
      <c r="T6" s="484">
        <v>0</v>
      </c>
      <c r="U6" s="469">
        <v>7000</v>
      </c>
      <c r="V6" s="484">
        <v>0</v>
      </c>
      <c r="W6" s="484">
        <v>4000</v>
      </c>
      <c r="X6" s="484">
        <v>2500</v>
      </c>
      <c r="Y6" s="484">
        <v>750</v>
      </c>
      <c r="Z6" s="480">
        <v>1000</v>
      </c>
      <c r="AA6" s="484">
        <v>5500</v>
      </c>
      <c r="AB6" s="484">
        <v>0</v>
      </c>
      <c r="AC6" s="469">
        <v>89.451612903225808</v>
      </c>
      <c r="AD6" s="484">
        <v>3500</v>
      </c>
      <c r="AE6" s="484">
        <v>1300</v>
      </c>
      <c r="AF6" s="469">
        <v>5500</v>
      </c>
      <c r="AG6" s="484">
        <v>8000</v>
      </c>
      <c r="AH6" s="469">
        <v>2020.8603225806426</v>
      </c>
      <c r="AI6" s="469">
        <v>800</v>
      </c>
      <c r="AJ6" s="469">
        <v>7200</v>
      </c>
      <c r="AK6" s="469">
        <v>3499.876774193548</v>
      </c>
      <c r="AL6" s="469">
        <v>2043.2745161290325</v>
      </c>
      <c r="AM6" s="469">
        <v>0</v>
      </c>
      <c r="AN6" s="484">
        <v>1000</v>
      </c>
      <c r="AO6" s="469">
        <v>11007.047419354845</v>
      </c>
      <c r="AP6" s="469">
        <v>1519.5448387096778</v>
      </c>
      <c r="AQ6" s="469">
        <v>3999.6741935483842</v>
      </c>
      <c r="AR6" s="471">
        <v>9000.0570967741915</v>
      </c>
      <c r="AS6" s="484">
        <v>8000</v>
      </c>
      <c r="AT6" s="484">
        <v>3500</v>
      </c>
      <c r="AU6" s="469">
        <v>800</v>
      </c>
      <c r="AV6" s="469">
        <v>3800</v>
      </c>
      <c r="AW6" s="480">
        <v>2044.9996774193546</v>
      </c>
      <c r="AX6" s="480">
        <v>0</v>
      </c>
      <c r="AY6" s="480">
        <v>0</v>
      </c>
      <c r="AZ6" s="480">
        <v>0</v>
      </c>
      <c r="BA6" s="480">
        <v>1800</v>
      </c>
      <c r="BB6" s="480">
        <v>2499.7025806451697</v>
      </c>
      <c r="BC6" s="480">
        <v>0</v>
      </c>
      <c r="BD6" s="480">
        <v>13500</v>
      </c>
      <c r="BE6" s="480">
        <v>0</v>
      </c>
      <c r="BF6" s="358"/>
      <c r="BG6" s="358"/>
      <c r="BH6" s="358"/>
      <c r="BI6" s="358"/>
      <c r="BJ6" s="358"/>
      <c r="BK6" s="358"/>
      <c r="BL6" s="358"/>
      <c r="BM6" s="358"/>
      <c r="BN6" s="358"/>
      <c r="BO6" s="358"/>
      <c r="BP6" s="358"/>
      <c r="BQ6" s="358"/>
      <c r="BR6" s="358"/>
      <c r="BS6" s="358"/>
      <c r="BT6" s="358"/>
      <c r="BU6" s="358"/>
      <c r="BV6" s="358"/>
      <c r="BW6" s="358"/>
      <c r="BX6" s="358"/>
      <c r="BY6" s="358"/>
      <c r="BZ6" s="358"/>
      <c r="CA6" s="358"/>
      <c r="CB6" s="358"/>
      <c r="CC6" s="358"/>
      <c r="CD6" s="358"/>
      <c r="CE6" s="358"/>
      <c r="CF6" s="358"/>
      <c r="CG6" s="358"/>
      <c r="CH6" s="358"/>
      <c r="CI6" s="358"/>
      <c r="CJ6" s="358"/>
      <c r="CK6" s="358"/>
      <c r="CL6" s="358"/>
      <c r="CM6" s="358"/>
      <c r="CN6" s="358"/>
      <c r="CO6" s="358"/>
      <c r="CP6" s="358"/>
      <c r="CQ6" s="358"/>
      <c r="CR6" s="358"/>
      <c r="CS6" s="358"/>
      <c r="CT6" s="358"/>
      <c r="CU6" s="358"/>
      <c r="CV6" s="358"/>
      <c r="CW6" s="358"/>
      <c r="CX6" s="358"/>
      <c r="CY6" s="358"/>
      <c r="CZ6" s="358"/>
      <c r="DA6" s="358"/>
      <c r="DB6" s="358"/>
      <c r="DC6" s="358"/>
      <c r="DD6" s="358"/>
      <c r="DE6" s="358"/>
      <c r="DF6" s="358"/>
      <c r="DG6" s="358"/>
      <c r="DH6" s="358"/>
      <c r="DI6" s="358"/>
      <c r="DJ6" s="358"/>
      <c r="DK6" s="358"/>
      <c r="DL6" s="358"/>
      <c r="DM6" s="358"/>
      <c r="DN6" s="358"/>
      <c r="DO6" s="358"/>
      <c r="DP6" s="358"/>
      <c r="DQ6" s="358"/>
      <c r="DR6" s="358"/>
      <c r="DS6" s="358"/>
    </row>
    <row r="7" spans="1:123" ht="15" customHeight="1">
      <c r="A7" s="659"/>
      <c r="B7" s="318">
        <f t="shared" ref="B7:B8" si="1">B6+1</f>
        <v>46175</v>
      </c>
      <c r="C7" s="319" t="str">
        <f t="shared" si="0"/>
        <v>Sel</v>
      </c>
      <c r="D7" s="468">
        <f t="shared" ref="D7:D8" si="2">SUM(E7:BE7)</f>
        <v>206786.63232258061</v>
      </c>
      <c r="E7" s="469">
        <v>1199.5729032258068</v>
      </c>
      <c r="F7" s="469">
        <v>2000</v>
      </c>
      <c r="G7" s="469">
        <v>1200</v>
      </c>
      <c r="H7" s="469">
        <v>3300</v>
      </c>
      <c r="I7" s="469">
        <v>644.02064516129087</v>
      </c>
      <c r="J7" s="469">
        <v>0</v>
      </c>
      <c r="K7" s="480">
        <v>150</v>
      </c>
      <c r="L7" s="480">
        <v>603.76322580644887</v>
      </c>
      <c r="M7" s="480">
        <v>673.27548387096704</v>
      </c>
      <c r="N7" s="469">
        <v>5500</v>
      </c>
      <c r="O7" s="469">
        <v>6000</v>
      </c>
      <c r="P7" s="469">
        <v>2000</v>
      </c>
      <c r="Q7" s="469">
        <v>16000</v>
      </c>
      <c r="R7" s="484">
        <v>9300</v>
      </c>
      <c r="S7" s="484">
        <v>29000</v>
      </c>
      <c r="T7" s="484">
        <v>8000</v>
      </c>
      <c r="U7" s="469">
        <v>7000</v>
      </c>
      <c r="V7" s="484">
        <v>0</v>
      </c>
      <c r="W7" s="484">
        <v>4000</v>
      </c>
      <c r="X7" s="484">
        <v>5000</v>
      </c>
      <c r="Y7" s="484">
        <v>750</v>
      </c>
      <c r="Z7" s="480">
        <v>1000</v>
      </c>
      <c r="AA7" s="484">
        <v>5500</v>
      </c>
      <c r="AB7" s="484">
        <v>0</v>
      </c>
      <c r="AC7" s="469">
        <v>89.451612903225808</v>
      </c>
      <c r="AD7" s="484">
        <v>3500</v>
      </c>
      <c r="AE7" s="484">
        <v>1300</v>
      </c>
      <c r="AF7" s="469">
        <v>5500</v>
      </c>
      <c r="AG7" s="484">
        <v>8000</v>
      </c>
      <c r="AH7" s="469">
        <v>2020.8603225806426</v>
      </c>
      <c r="AI7" s="469">
        <v>800</v>
      </c>
      <c r="AJ7" s="469">
        <v>7200</v>
      </c>
      <c r="AK7" s="469">
        <v>3499.876774193548</v>
      </c>
      <c r="AL7" s="469">
        <v>2043.2745161290325</v>
      </c>
      <c r="AM7" s="469">
        <v>0</v>
      </c>
      <c r="AN7" s="484">
        <v>1000</v>
      </c>
      <c r="AO7" s="469">
        <v>11007.047419354845</v>
      </c>
      <c r="AP7" s="469">
        <v>1519.5448387096778</v>
      </c>
      <c r="AQ7" s="469">
        <v>3999.6741935483842</v>
      </c>
      <c r="AR7" s="471">
        <v>9000.0570967741915</v>
      </c>
      <c r="AS7" s="484">
        <v>8000</v>
      </c>
      <c r="AT7" s="484">
        <v>3500</v>
      </c>
      <c r="AU7" s="469">
        <v>850</v>
      </c>
      <c r="AV7" s="469">
        <v>3800</v>
      </c>
      <c r="AW7" s="480">
        <v>2044.9996774193546</v>
      </c>
      <c r="AX7" s="480">
        <v>369.61070967741654</v>
      </c>
      <c r="AY7" s="480">
        <v>0</v>
      </c>
      <c r="AZ7" s="480">
        <v>1121.900322580635</v>
      </c>
      <c r="BA7" s="480">
        <v>1800</v>
      </c>
      <c r="BB7" s="480">
        <v>2499.7025806451697</v>
      </c>
      <c r="BC7" s="480">
        <v>0</v>
      </c>
      <c r="BD7" s="480">
        <v>13500</v>
      </c>
      <c r="BE7" s="480">
        <v>0</v>
      </c>
      <c r="BF7" s="358"/>
      <c r="BG7" s="358"/>
      <c r="BH7" s="358"/>
      <c r="BI7" s="358"/>
      <c r="BJ7" s="358"/>
      <c r="BK7" s="358"/>
      <c r="BL7" s="358"/>
      <c r="BM7" s="358"/>
      <c r="BN7" s="358"/>
      <c r="BO7" s="358"/>
      <c r="BP7" s="358"/>
      <c r="BQ7" s="358"/>
      <c r="BR7" s="358"/>
      <c r="BS7" s="358"/>
      <c r="BT7" s="358"/>
      <c r="BU7" s="358"/>
      <c r="BV7" s="358"/>
      <c r="BW7" s="358"/>
      <c r="BX7" s="358"/>
      <c r="BY7" s="358"/>
      <c r="BZ7" s="358"/>
      <c r="CA7" s="358"/>
      <c r="CB7" s="358"/>
      <c r="CC7" s="358"/>
      <c r="CD7" s="358"/>
      <c r="CE7" s="358"/>
      <c r="CF7" s="358"/>
      <c r="CG7" s="358"/>
      <c r="CH7" s="358"/>
      <c r="CI7" s="358"/>
      <c r="CJ7" s="358"/>
      <c r="CK7" s="358"/>
      <c r="CL7" s="358"/>
      <c r="CM7" s="358"/>
      <c r="CN7" s="358"/>
      <c r="CO7" s="358"/>
      <c r="CP7" s="358"/>
      <c r="CQ7" s="358"/>
      <c r="CR7" s="358"/>
      <c r="CS7" s="358"/>
      <c r="CT7" s="358"/>
      <c r="CU7" s="358"/>
      <c r="CV7" s="358"/>
      <c r="CW7" s="358"/>
      <c r="CX7" s="358"/>
      <c r="CY7" s="358"/>
      <c r="CZ7" s="358"/>
      <c r="DA7" s="358"/>
      <c r="DB7" s="358"/>
      <c r="DC7" s="358"/>
      <c r="DD7" s="358"/>
      <c r="DE7" s="358"/>
      <c r="DF7" s="358"/>
      <c r="DG7" s="358"/>
      <c r="DH7" s="358"/>
      <c r="DI7" s="358"/>
      <c r="DJ7" s="358"/>
      <c r="DK7" s="358"/>
      <c r="DL7" s="358"/>
      <c r="DM7" s="358"/>
      <c r="DN7" s="358"/>
      <c r="DO7" s="358"/>
      <c r="DP7" s="358"/>
      <c r="DQ7" s="358"/>
      <c r="DR7" s="358"/>
      <c r="DS7" s="358"/>
    </row>
    <row r="8" spans="1:123" s="303" customFormat="1" ht="15" customHeight="1">
      <c r="A8" s="659"/>
      <c r="B8" s="318">
        <f t="shared" si="1"/>
        <v>46176</v>
      </c>
      <c r="C8" s="319" t="str">
        <f t="shared" si="0"/>
        <v>Rab</v>
      </c>
      <c r="D8" s="468">
        <f t="shared" si="2"/>
        <v>206786.63232258061</v>
      </c>
      <c r="E8" s="469">
        <v>1199.5729032258068</v>
      </c>
      <c r="F8" s="469">
        <v>2000</v>
      </c>
      <c r="G8" s="469">
        <v>1200</v>
      </c>
      <c r="H8" s="469">
        <v>3300</v>
      </c>
      <c r="I8" s="469">
        <v>644.02064516129087</v>
      </c>
      <c r="J8" s="469">
        <v>0</v>
      </c>
      <c r="K8" s="480">
        <v>150</v>
      </c>
      <c r="L8" s="480">
        <v>603.76322580644887</v>
      </c>
      <c r="M8" s="480">
        <v>673.27548387096704</v>
      </c>
      <c r="N8" s="469">
        <v>5500</v>
      </c>
      <c r="O8" s="469">
        <v>6000</v>
      </c>
      <c r="P8" s="469">
        <v>2000</v>
      </c>
      <c r="Q8" s="469">
        <v>16000</v>
      </c>
      <c r="R8" s="484">
        <v>9300</v>
      </c>
      <c r="S8" s="484">
        <v>29000</v>
      </c>
      <c r="T8" s="484">
        <v>8000</v>
      </c>
      <c r="U8" s="469">
        <v>7000</v>
      </c>
      <c r="V8" s="484">
        <v>0</v>
      </c>
      <c r="W8" s="484">
        <v>4000</v>
      </c>
      <c r="X8" s="484">
        <v>5000</v>
      </c>
      <c r="Y8" s="484">
        <v>750</v>
      </c>
      <c r="Z8" s="480">
        <v>1000</v>
      </c>
      <c r="AA8" s="484">
        <v>5500</v>
      </c>
      <c r="AB8" s="484">
        <v>0</v>
      </c>
      <c r="AC8" s="469">
        <v>89.451612903225808</v>
      </c>
      <c r="AD8" s="484">
        <v>3500</v>
      </c>
      <c r="AE8" s="484">
        <v>1300</v>
      </c>
      <c r="AF8" s="469">
        <v>5500</v>
      </c>
      <c r="AG8" s="484">
        <v>8000</v>
      </c>
      <c r="AH8" s="469">
        <v>2020.8603225806426</v>
      </c>
      <c r="AI8" s="469">
        <v>800</v>
      </c>
      <c r="AJ8" s="469">
        <v>7200</v>
      </c>
      <c r="AK8" s="469">
        <v>3499.876774193548</v>
      </c>
      <c r="AL8" s="469">
        <v>2043.2745161290325</v>
      </c>
      <c r="AM8" s="469">
        <v>0</v>
      </c>
      <c r="AN8" s="484">
        <v>1000</v>
      </c>
      <c r="AO8" s="469">
        <v>11007.047419354845</v>
      </c>
      <c r="AP8" s="469">
        <v>1519.5448387096778</v>
      </c>
      <c r="AQ8" s="469">
        <v>3999.6741935483842</v>
      </c>
      <c r="AR8" s="471">
        <v>9000.0570967741915</v>
      </c>
      <c r="AS8" s="484">
        <v>8000</v>
      </c>
      <c r="AT8" s="484">
        <v>3500</v>
      </c>
      <c r="AU8" s="469">
        <v>850</v>
      </c>
      <c r="AV8" s="469">
        <v>3800</v>
      </c>
      <c r="AW8" s="480">
        <v>2044.9996774193546</v>
      </c>
      <c r="AX8" s="480">
        <v>369.61070967741654</v>
      </c>
      <c r="AY8" s="480">
        <v>0</v>
      </c>
      <c r="AZ8" s="480">
        <v>1121.900322580635</v>
      </c>
      <c r="BA8" s="480">
        <v>1800</v>
      </c>
      <c r="BB8" s="480">
        <v>2499.7025806451697</v>
      </c>
      <c r="BC8" s="480">
        <v>0</v>
      </c>
      <c r="BD8" s="480">
        <v>13500</v>
      </c>
      <c r="BE8" s="480">
        <v>0</v>
      </c>
    </row>
    <row r="9" spans="1:123" ht="15" customHeight="1">
      <c r="A9" s="659">
        <f>WEEKNUM(B9)</f>
        <v>23</v>
      </c>
      <c r="B9" s="318">
        <f>B8+1</f>
        <v>46177</v>
      </c>
      <c r="C9" s="319" t="str">
        <f t="shared" ref="C9:C15" si="3">TEXT(B9,"ddd")</f>
        <v>Kam</v>
      </c>
      <c r="D9" s="468">
        <f t="shared" ref="D9:D15" si="4">SUM(E9:BE9)</f>
        <v>206786.63232258061</v>
      </c>
      <c r="E9" s="469">
        <v>1199.5729032258068</v>
      </c>
      <c r="F9" s="469">
        <v>2000</v>
      </c>
      <c r="G9" s="469">
        <v>1200</v>
      </c>
      <c r="H9" s="469">
        <v>3300</v>
      </c>
      <c r="I9" s="469">
        <v>644.02064516129087</v>
      </c>
      <c r="J9" s="469">
        <v>0</v>
      </c>
      <c r="K9" s="480">
        <v>150</v>
      </c>
      <c r="L9" s="480">
        <v>603.76322580644887</v>
      </c>
      <c r="M9" s="480">
        <v>673.27548387096704</v>
      </c>
      <c r="N9" s="469">
        <v>5500</v>
      </c>
      <c r="O9" s="469">
        <v>6000</v>
      </c>
      <c r="P9" s="469">
        <v>2000</v>
      </c>
      <c r="Q9" s="469">
        <v>16000</v>
      </c>
      <c r="R9" s="484">
        <v>9300</v>
      </c>
      <c r="S9" s="484">
        <v>29000</v>
      </c>
      <c r="T9" s="484">
        <v>8000</v>
      </c>
      <c r="U9" s="469">
        <v>7000</v>
      </c>
      <c r="V9" s="484">
        <v>0</v>
      </c>
      <c r="W9" s="484">
        <v>4000</v>
      </c>
      <c r="X9" s="484">
        <v>5000</v>
      </c>
      <c r="Y9" s="484">
        <v>750</v>
      </c>
      <c r="Z9" s="480">
        <v>1000</v>
      </c>
      <c r="AA9" s="484">
        <v>5500</v>
      </c>
      <c r="AB9" s="484">
        <v>0</v>
      </c>
      <c r="AC9" s="469">
        <v>89.451612903225808</v>
      </c>
      <c r="AD9" s="484">
        <v>3500</v>
      </c>
      <c r="AE9" s="484">
        <v>1300</v>
      </c>
      <c r="AF9" s="469">
        <v>5500</v>
      </c>
      <c r="AG9" s="484">
        <v>8000</v>
      </c>
      <c r="AH9" s="469">
        <v>2020.8603225806426</v>
      </c>
      <c r="AI9" s="469">
        <v>800</v>
      </c>
      <c r="AJ9" s="469">
        <v>7200</v>
      </c>
      <c r="AK9" s="469">
        <v>3499.876774193548</v>
      </c>
      <c r="AL9" s="469">
        <v>2043.2745161290325</v>
      </c>
      <c r="AM9" s="469">
        <v>0</v>
      </c>
      <c r="AN9" s="484">
        <v>1000</v>
      </c>
      <c r="AO9" s="469">
        <v>11007.047419354845</v>
      </c>
      <c r="AP9" s="469">
        <v>1519.5448387096778</v>
      </c>
      <c r="AQ9" s="469">
        <v>3999.6741935483842</v>
      </c>
      <c r="AR9" s="471">
        <v>9000.0570967741915</v>
      </c>
      <c r="AS9" s="484">
        <v>8000</v>
      </c>
      <c r="AT9" s="484">
        <v>3500</v>
      </c>
      <c r="AU9" s="469">
        <v>850</v>
      </c>
      <c r="AV9" s="469">
        <v>3800</v>
      </c>
      <c r="AW9" s="480">
        <v>2044.9996774193546</v>
      </c>
      <c r="AX9" s="480">
        <v>369.61070967741654</v>
      </c>
      <c r="AY9" s="480">
        <v>0</v>
      </c>
      <c r="AZ9" s="480">
        <v>1121.900322580635</v>
      </c>
      <c r="BA9" s="480">
        <v>1800</v>
      </c>
      <c r="BB9" s="480">
        <v>2499.7025806451697</v>
      </c>
      <c r="BC9" s="480">
        <v>0</v>
      </c>
      <c r="BD9" s="480">
        <v>13500</v>
      </c>
      <c r="BE9" s="480">
        <v>0</v>
      </c>
      <c r="BF9" s="358"/>
      <c r="BG9" s="358"/>
      <c r="BH9" s="358"/>
      <c r="BI9" s="358"/>
      <c r="BJ9" s="358"/>
      <c r="BK9" s="358"/>
      <c r="BL9" s="358"/>
      <c r="BM9" s="358"/>
      <c r="BN9" s="358"/>
      <c r="BO9" s="358"/>
      <c r="BP9" s="358"/>
      <c r="BQ9" s="358"/>
      <c r="BR9" s="358"/>
      <c r="BS9" s="358"/>
      <c r="BT9" s="358"/>
      <c r="BU9" s="358"/>
      <c r="BV9" s="358"/>
      <c r="BW9" s="358"/>
      <c r="BX9" s="358"/>
      <c r="BY9" s="358"/>
      <c r="BZ9" s="358"/>
      <c r="CA9" s="358"/>
      <c r="CB9" s="358"/>
      <c r="CC9" s="358"/>
      <c r="CD9" s="358"/>
      <c r="CE9" s="358"/>
      <c r="CF9" s="358"/>
      <c r="CG9" s="358"/>
      <c r="CH9" s="358"/>
      <c r="CI9" s="358"/>
      <c r="CJ9" s="358"/>
      <c r="CK9" s="358"/>
      <c r="CL9" s="358"/>
      <c r="CM9" s="358"/>
      <c r="CN9" s="358"/>
      <c r="CO9" s="358"/>
      <c r="CP9" s="358"/>
      <c r="CQ9" s="358"/>
      <c r="CR9" s="358"/>
      <c r="CS9" s="358"/>
      <c r="CT9" s="358"/>
      <c r="CU9" s="358"/>
      <c r="CV9" s="358"/>
      <c r="CW9" s="358"/>
      <c r="CX9" s="358"/>
      <c r="CY9" s="358"/>
      <c r="CZ9" s="358"/>
      <c r="DA9" s="358"/>
      <c r="DB9" s="358"/>
      <c r="DC9" s="358"/>
      <c r="DD9" s="358"/>
      <c r="DE9" s="358"/>
      <c r="DF9" s="358"/>
      <c r="DG9" s="358"/>
      <c r="DH9" s="358"/>
      <c r="DI9" s="358"/>
      <c r="DJ9" s="358"/>
      <c r="DK9" s="358"/>
      <c r="DL9" s="358"/>
      <c r="DM9" s="358"/>
      <c r="DN9" s="358"/>
      <c r="DO9" s="358"/>
      <c r="DP9" s="358"/>
      <c r="DQ9" s="358"/>
      <c r="DR9" s="358"/>
      <c r="DS9" s="358"/>
    </row>
    <row r="10" spans="1:123" ht="15" customHeight="1">
      <c r="A10" s="659"/>
      <c r="B10" s="318">
        <f t="shared" ref="B10:B17" si="5">B9+1</f>
        <v>46178</v>
      </c>
      <c r="C10" s="319" t="str">
        <f t="shared" si="3"/>
        <v>Jum</v>
      </c>
      <c r="D10" s="468">
        <f t="shared" si="4"/>
        <v>206786.63232258061</v>
      </c>
      <c r="E10" s="469">
        <v>1199.5729032258068</v>
      </c>
      <c r="F10" s="469">
        <v>2000</v>
      </c>
      <c r="G10" s="469">
        <v>1200</v>
      </c>
      <c r="H10" s="469">
        <v>3300</v>
      </c>
      <c r="I10" s="469">
        <v>644.02064516129087</v>
      </c>
      <c r="J10" s="469">
        <v>0</v>
      </c>
      <c r="K10" s="480">
        <v>150</v>
      </c>
      <c r="L10" s="480">
        <v>603.76322580644887</v>
      </c>
      <c r="M10" s="480">
        <v>673.27548387096704</v>
      </c>
      <c r="N10" s="469">
        <v>5500</v>
      </c>
      <c r="O10" s="469">
        <v>6000</v>
      </c>
      <c r="P10" s="469">
        <v>2000</v>
      </c>
      <c r="Q10" s="469">
        <v>16000</v>
      </c>
      <c r="R10" s="484">
        <v>9300</v>
      </c>
      <c r="S10" s="484">
        <v>29000</v>
      </c>
      <c r="T10" s="484">
        <v>8000</v>
      </c>
      <c r="U10" s="469">
        <v>7000</v>
      </c>
      <c r="V10" s="484">
        <v>0</v>
      </c>
      <c r="W10" s="484">
        <v>4000</v>
      </c>
      <c r="X10" s="484">
        <v>5000</v>
      </c>
      <c r="Y10" s="484">
        <v>750</v>
      </c>
      <c r="Z10" s="480">
        <v>1000</v>
      </c>
      <c r="AA10" s="484">
        <v>5500</v>
      </c>
      <c r="AB10" s="484">
        <v>0</v>
      </c>
      <c r="AC10" s="469">
        <v>89.451612903225808</v>
      </c>
      <c r="AD10" s="484">
        <v>3500</v>
      </c>
      <c r="AE10" s="484">
        <v>1300</v>
      </c>
      <c r="AF10" s="469">
        <v>5500</v>
      </c>
      <c r="AG10" s="484">
        <v>8000</v>
      </c>
      <c r="AH10" s="469">
        <v>2020.8603225806426</v>
      </c>
      <c r="AI10" s="469">
        <v>800</v>
      </c>
      <c r="AJ10" s="469">
        <v>7200</v>
      </c>
      <c r="AK10" s="469">
        <v>3499.876774193548</v>
      </c>
      <c r="AL10" s="469">
        <v>2043.2745161290325</v>
      </c>
      <c r="AM10" s="469">
        <v>0</v>
      </c>
      <c r="AN10" s="484">
        <v>1000</v>
      </c>
      <c r="AO10" s="469">
        <v>11007.047419354845</v>
      </c>
      <c r="AP10" s="469">
        <v>1519.5448387096778</v>
      </c>
      <c r="AQ10" s="469">
        <v>3999.6741935483842</v>
      </c>
      <c r="AR10" s="471">
        <v>9000.0570967741915</v>
      </c>
      <c r="AS10" s="484">
        <v>8000</v>
      </c>
      <c r="AT10" s="484">
        <v>3500</v>
      </c>
      <c r="AU10" s="469">
        <v>850</v>
      </c>
      <c r="AV10" s="469">
        <v>3800</v>
      </c>
      <c r="AW10" s="480">
        <v>2044.9996774193546</v>
      </c>
      <c r="AX10" s="480">
        <v>369.61070967741654</v>
      </c>
      <c r="AY10" s="480">
        <v>0</v>
      </c>
      <c r="AZ10" s="480">
        <v>1121.900322580635</v>
      </c>
      <c r="BA10" s="480">
        <v>1800</v>
      </c>
      <c r="BB10" s="480">
        <v>2499.7025806451697</v>
      </c>
      <c r="BC10" s="480">
        <v>0</v>
      </c>
      <c r="BD10" s="480">
        <v>13500</v>
      </c>
      <c r="BE10" s="480">
        <v>0</v>
      </c>
      <c r="BF10" s="358"/>
      <c r="BG10" s="358"/>
      <c r="BH10" s="358"/>
      <c r="BI10" s="358"/>
      <c r="BJ10" s="358"/>
      <c r="BK10" s="358"/>
      <c r="BL10" s="358"/>
      <c r="BM10" s="358"/>
      <c r="BN10" s="358"/>
      <c r="BO10" s="358"/>
      <c r="BP10" s="358"/>
      <c r="BQ10" s="358"/>
      <c r="BR10" s="358"/>
      <c r="BS10" s="358"/>
      <c r="BT10" s="358"/>
      <c r="BU10" s="358"/>
      <c r="BV10" s="358"/>
      <c r="BW10" s="358"/>
      <c r="BX10" s="358"/>
      <c r="BY10" s="358"/>
      <c r="BZ10" s="358"/>
      <c r="CA10" s="358"/>
      <c r="CB10" s="358"/>
      <c r="CC10" s="358"/>
      <c r="CD10" s="358"/>
      <c r="CE10" s="358"/>
      <c r="CF10" s="358"/>
      <c r="CG10" s="358"/>
      <c r="CH10" s="358"/>
      <c r="CI10" s="358"/>
      <c r="CJ10" s="358"/>
      <c r="CK10" s="358"/>
      <c r="CL10" s="358"/>
      <c r="CM10" s="358"/>
      <c r="CN10" s="358"/>
      <c r="CO10" s="358"/>
      <c r="CP10" s="358"/>
      <c r="CQ10" s="358"/>
      <c r="CR10" s="358"/>
      <c r="CS10" s="358"/>
      <c r="CT10" s="358"/>
      <c r="CU10" s="358"/>
      <c r="CV10" s="358"/>
      <c r="CW10" s="358"/>
      <c r="CX10" s="358"/>
      <c r="CY10" s="358"/>
      <c r="CZ10" s="358"/>
      <c r="DA10" s="358"/>
      <c r="DB10" s="358"/>
      <c r="DC10" s="358"/>
      <c r="DD10" s="358"/>
      <c r="DE10" s="358"/>
      <c r="DF10" s="358"/>
      <c r="DG10" s="358"/>
      <c r="DH10" s="358"/>
      <c r="DI10" s="358"/>
      <c r="DJ10" s="358"/>
      <c r="DK10" s="358"/>
      <c r="DL10" s="358"/>
      <c r="DM10" s="358"/>
      <c r="DN10" s="358"/>
      <c r="DO10" s="358"/>
      <c r="DP10" s="358"/>
      <c r="DQ10" s="358"/>
      <c r="DR10" s="358"/>
      <c r="DS10" s="358"/>
    </row>
    <row r="11" spans="1:123" ht="15" customHeight="1">
      <c r="A11" s="659"/>
      <c r="B11" s="318">
        <f t="shared" si="5"/>
        <v>46179</v>
      </c>
      <c r="C11" s="319" t="str">
        <f t="shared" si="3"/>
        <v>Sab</v>
      </c>
      <c r="D11" s="468">
        <f t="shared" si="4"/>
        <v>205148.85522580642</v>
      </c>
      <c r="E11" s="469">
        <v>733.57290322580695</v>
      </c>
      <c r="F11" s="469">
        <v>1000</v>
      </c>
      <c r="G11" s="469">
        <v>1200</v>
      </c>
      <c r="H11" s="469">
        <v>3300</v>
      </c>
      <c r="I11" s="469">
        <v>644.02064516129087</v>
      </c>
      <c r="J11" s="469">
        <v>0</v>
      </c>
      <c r="K11" s="480">
        <v>150</v>
      </c>
      <c r="L11" s="480">
        <v>603.76322580644887</v>
      </c>
      <c r="M11" s="480">
        <v>673.27548387096704</v>
      </c>
      <c r="N11" s="469">
        <v>4500</v>
      </c>
      <c r="O11" s="469">
        <v>6000</v>
      </c>
      <c r="P11" s="469">
        <v>1000</v>
      </c>
      <c r="Q11" s="469">
        <v>16000</v>
      </c>
      <c r="R11" s="484">
        <v>9300</v>
      </c>
      <c r="S11" s="484">
        <v>48000</v>
      </c>
      <c r="T11" s="484">
        <v>8000</v>
      </c>
      <c r="U11" s="469">
        <v>0</v>
      </c>
      <c r="V11" s="484">
        <v>0</v>
      </c>
      <c r="W11" s="484">
        <v>4000</v>
      </c>
      <c r="X11" s="484">
        <v>5000</v>
      </c>
      <c r="Y11" s="484">
        <v>750</v>
      </c>
      <c r="Z11" s="480">
        <v>1000</v>
      </c>
      <c r="AA11" s="484">
        <v>5500</v>
      </c>
      <c r="AB11" s="484">
        <v>0</v>
      </c>
      <c r="AC11" s="469">
        <v>89.451612903225808</v>
      </c>
      <c r="AD11" s="484">
        <v>3500</v>
      </c>
      <c r="AE11" s="484">
        <v>1300</v>
      </c>
      <c r="AF11" s="469">
        <v>0</v>
      </c>
      <c r="AG11" s="484">
        <v>8000</v>
      </c>
      <c r="AH11" s="469">
        <v>2020.8603225806426</v>
      </c>
      <c r="AI11" s="469">
        <v>800</v>
      </c>
      <c r="AJ11" s="469">
        <v>7200</v>
      </c>
      <c r="AK11" s="469">
        <v>0</v>
      </c>
      <c r="AL11" s="469">
        <v>2043.2745161290325</v>
      </c>
      <c r="AM11" s="469">
        <v>0</v>
      </c>
      <c r="AN11" s="484">
        <v>1000</v>
      </c>
      <c r="AO11" s="469">
        <v>11007.047419354845</v>
      </c>
      <c r="AP11" s="469">
        <v>1519.5448387096778</v>
      </c>
      <c r="AQ11" s="469">
        <v>3999.6741935483842</v>
      </c>
      <c r="AR11" s="471">
        <v>9000.0570967741915</v>
      </c>
      <c r="AS11" s="484">
        <v>8000</v>
      </c>
      <c r="AT11" s="484">
        <v>3500</v>
      </c>
      <c r="AU11" s="469">
        <v>800</v>
      </c>
      <c r="AV11" s="469">
        <v>3800</v>
      </c>
      <c r="AW11" s="480">
        <v>2044.9996774193546</v>
      </c>
      <c r="AX11" s="480">
        <v>369.61070967741654</v>
      </c>
      <c r="AY11" s="480">
        <v>0</v>
      </c>
      <c r="AZ11" s="480">
        <v>0</v>
      </c>
      <c r="BA11" s="480">
        <v>1800</v>
      </c>
      <c r="BB11" s="480">
        <v>2499.7025806451697</v>
      </c>
      <c r="BC11" s="480">
        <v>0</v>
      </c>
      <c r="BD11" s="480">
        <v>13500</v>
      </c>
      <c r="BE11" s="480">
        <v>0</v>
      </c>
      <c r="BF11" s="358"/>
      <c r="BG11" s="358"/>
      <c r="BH11" s="358"/>
      <c r="BI11" s="358"/>
      <c r="BJ11" s="358"/>
      <c r="BK11" s="358"/>
      <c r="BL11" s="358"/>
      <c r="BM11" s="358"/>
      <c r="BN11" s="358"/>
      <c r="BO11" s="358"/>
      <c r="BP11" s="358"/>
      <c r="BQ11" s="358"/>
      <c r="BR11" s="358"/>
      <c r="BS11" s="358"/>
      <c r="BT11" s="358"/>
      <c r="BU11" s="358"/>
      <c r="BV11" s="358"/>
      <c r="BW11" s="358"/>
      <c r="BX11" s="358"/>
      <c r="BY11" s="358"/>
      <c r="BZ11" s="358"/>
      <c r="CA11" s="358"/>
      <c r="CB11" s="358"/>
      <c r="CC11" s="358"/>
      <c r="CD11" s="358"/>
      <c r="CE11" s="358"/>
      <c r="CF11" s="358"/>
      <c r="CG11" s="358"/>
      <c r="CH11" s="358"/>
      <c r="CI11" s="358"/>
      <c r="CJ11" s="358"/>
      <c r="CK11" s="358"/>
      <c r="CL11" s="358"/>
      <c r="CM11" s="358"/>
      <c r="CN11" s="358"/>
      <c r="CO11" s="358"/>
      <c r="CP11" s="358"/>
      <c r="CQ11" s="358"/>
      <c r="CR11" s="358"/>
      <c r="CS11" s="358"/>
      <c r="CT11" s="358"/>
      <c r="CU11" s="358"/>
      <c r="CV11" s="358"/>
      <c r="CW11" s="358"/>
      <c r="CX11" s="358"/>
      <c r="CY11" s="358"/>
      <c r="CZ11" s="358"/>
      <c r="DA11" s="358"/>
      <c r="DB11" s="358"/>
      <c r="DC11" s="358"/>
      <c r="DD11" s="358"/>
      <c r="DE11" s="358"/>
      <c r="DF11" s="358"/>
      <c r="DG11" s="358"/>
      <c r="DH11" s="358"/>
      <c r="DI11" s="358"/>
      <c r="DJ11" s="358"/>
      <c r="DK11" s="358"/>
      <c r="DL11" s="358"/>
      <c r="DM11" s="358"/>
      <c r="DN11" s="358"/>
      <c r="DO11" s="358"/>
      <c r="DP11" s="358"/>
      <c r="DQ11" s="358"/>
      <c r="DR11" s="358"/>
      <c r="DS11" s="358"/>
    </row>
    <row r="12" spans="1:123" ht="15" customHeight="1">
      <c r="A12" s="659"/>
      <c r="B12" s="318">
        <f t="shared" si="5"/>
        <v>46180</v>
      </c>
      <c r="C12" s="319" t="str">
        <f t="shared" si="3"/>
        <v>Mgg</v>
      </c>
      <c r="D12" s="468">
        <f t="shared" si="4"/>
        <v>178657.77783870968</v>
      </c>
      <c r="E12" s="469">
        <v>733.57290322580695</v>
      </c>
      <c r="F12" s="469">
        <v>1000</v>
      </c>
      <c r="G12" s="469">
        <v>1200</v>
      </c>
      <c r="H12" s="469">
        <v>999.51612903226578</v>
      </c>
      <c r="I12" s="469">
        <v>644.02064516129087</v>
      </c>
      <c r="J12" s="469">
        <v>0</v>
      </c>
      <c r="K12" s="480">
        <v>0</v>
      </c>
      <c r="L12" s="480">
        <v>603.76322580644887</v>
      </c>
      <c r="M12" s="480">
        <v>673.27548387096704</v>
      </c>
      <c r="N12" s="469">
        <v>0</v>
      </c>
      <c r="O12" s="469">
        <v>6000</v>
      </c>
      <c r="P12" s="469">
        <v>300</v>
      </c>
      <c r="Q12" s="469">
        <v>6659.5545483870847</v>
      </c>
      <c r="R12" s="484">
        <v>9300</v>
      </c>
      <c r="S12" s="484">
        <f>48000+6000</f>
        <v>54000</v>
      </c>
      <c r="T12" s="484">
        <v>8000</v>
      </c>
      <c r="U12" s="469">
        <v>0</v>
      </c>
      <c r="V12" s="484">
        <v>0</v>
      </c>
      <c r="W12" s="484">
        <v>4000</v>
      </c>
      <c r="X12" s="484">
        <v>5000</v>
      </c>
      <c r="Y12" s="484">
        <v>750</v>
      </c>
      <c r="Z12" s="480">
        <v>0</v>
      </c>
      <c r="AA12" s="484">
        <v>2500</v>
      </c>
      <c r="AB12" s="484">
        <v>0</v>
      </c>
      <c r="AC12" s="469">
        <v>89.451612903225808</v>
      </c>
      <c r="AD12" s="484">
        <v>1000</v>
      </c>
      <c r="AE12" s="484">
        <v>1300</v>
      </c>
      <c r="AF12" s="469">
        <v>0</v>
      </c>
      <c r="AG12" s="484">
        <v>8000</v>
      </c>
      <c r="AH12" s="469">
        <v>2020.8603225806426</v>
      </c>
      <c r="AI12" s="469">
        <v>0</v>
      </c>
      <c r="AJ12" s="469">
        <v>2999.8519354838745</v>
      </c>
      <c r="AK12" s="469">
        <v>0</v>
      </c>
      <c r="AL12" s="469">
        <v>2043.2745161290325</v>
      </c>
      <c r="AM12" s="469">
        <v>0</v>
      </c>
      <c r="AN12" s="484">
        <v>0</v>
      </c>
      <c r="AO12" s="469">
        <v>11007.047419354845</v>
      </c>
      <c r="AP12" s="469">
        <v>1519.5448387096778</v>
      </c>
      <c r="AQ12" s="469">
        <v>3999.6741935483842</v>
      </c>
      <c r="AR12" s="471">
        <v>6000.0570967741915</v>
      </c>
      <c r="AS12" s="484">
        <v>8000</v>
      </c>
      <c r="AT12" s="484">
        <v>3500</v>
      </c>
      <c r="AU12" s="469">
        <v>800</v>
      </c>
      <c r="AV12" s="469">
        <v>3800</v>
      </c>
      <c r="AW12" s="480">
        <v>2044.9996774193546</v>
      </c>
      <c r="AX12" s="480">
        <v>369.61070967741654</v>
      </c>
      <c r="AY12" s="480">
        <v>0</v>
      </c>
      <c r="AZ12" s="480">
        <v>0</v>
      </c>
      <c r="BA12" s="480">
        <v>1800</v>
      </c>
      <c r="BB12" s="480">
        <v>2499.7025806451697</v>
      </c>
      <c r="BC12" s="480">
        <v>0</v>
      </c>
      <c r="BD12" s="480">
        <v>13500</v>
      </c>
      <c r="BE12" s="480">
        <v>0</v>
      </c>
      <c r="BF12" s="358"/>
      <c r="BG12" s="358"/>
      <c r="BH12" s="358"/>
      <c r="BI12" s="358"/>
      <c r="BJ12" s="358"/>
      <c r="BK12" s="358"/>
      <c r="BL12" s="358"/>
      <c r="BM12" s="358"/>
      <c r="BN12" s="358"/>
      <c r="BO12" s="358"/>
      <c r="BP12" s="358"/>
      <c r="BQ12" s="358"/>
      <c r="BR12" s="358"/>
      <c r="BS12" s="358"/>
      <c r="BT12" s="358"/>
      <c r="BU12" s="358"/>
      <c r="BV12" s="358"/>
      <c r="BW12" s="358"/>
      <c r="BX12" s="358"/>
      <c r="BY12" s="358"/>
      <c r="BZ12" s="358"/>
      <c r="CA12" s="358"/>
      <c r="CB12" s="358"/>
      <c r="CC12" s="358"/>
      <c r="CD12" s="358"/>
      <c r="CE12" s="358"/>
      <c r="CF12" s="358"/>
      <c r="CG12" s="358"/>
      <c r="CH12" s="358"/>
      <c r="CI12" s="358"/>
      <c r="CJ12" s="358"/>
      <c r="CK12" s="358"/>
      <c r="CL12" s="358"/>
      <c r="CM12" s="358"/>
      <c r="CN12" s="358"/>
      <c r="CO12" s="358"/>
      <c r="CP12" s="358"/>
      <c r="CQ12" s="358"/>
      <c r="CR12" s="358"/>
      <c r="CS12" s="358"/>
      <c r="CT12" s="358"/>
      <c r="CU12" s="358"/>
      <c r="CV12" s="358"/>
      <c r="CW12" s="358"/>
      <c r="CX12" s="358"/>
      <c r="CY12" s="358"/>
      <c r="CZ12" s="358"/>
      <c r="DA12" s="358"/>
      <c r="DB12" s="358"/>
      <c r="DC12" s="358"/>
      <c r="DD12" s="358"/>
      <c r="DE12" s="358"/>
      <c r="DF12" s="358"/>
      <c r="DG12" s="358"/>
      <c r="DH12" s="358"/>
      <c r="DI12" s="358"/>
      <c r="DJ12" s="358"/>
      <c r="DK12" s="358"/>
      <c r="DL12" s="358"/>
      <c r="DM12" s="358"/>
      <c r="DN12" s="358"/>
      <c r="DO12" s="358"/>
      <c r="DP12" s="358"/>
      <c r="DQ12" s="358"/>
      <c r="DR12" s="358"/>
      <c r="DS12" s="358"/>
    </row>
    <row r="13" spans="1:123" ht="15" customHeight="1">
      <c r="A13" s="659"/>
      <c r="B13" s="327" t="s">
        <v>57</v>
      </c>
      <c r="C13" s="319"/>
      <c r="D13" s="470">
        <f>SUM(D6:D12)</f>
        <v>1388198.283645161</v>
      </c>
      <c r="E13" s="470">
        <f t="shared" ref="E13:BC13" si="6">SUM(E6:E12)</f>
        <v>7465.0103225806479</v>
      </c>
      <c r="F13" s="470">
        <f t="shared" si="6"/>
        <v>12000</v>
      </c>
      <c r="G13" s="470">
        <f t="shared" si="6"/>
        <v>8400</v>
      </c>
      <c r="H13" s="470">
        <f t="shared" si="6"/>
        <v>20799.516129032265</v>
      </c>
      <c r="I13" s="470">
        <f t="shared" si="6"/>
        <v>4508.1445161290358</v>
      </c>
      <c r="J13" s="470">
        <f t="shared" si="6"/>
        <v>0</v>
      </c>
      <c r="K13" s="470">
        <f t="shared" si="6"/>
        <v>900</v>
      </c>
      <c r="L13" s="470">
        <f t="shared" si="6"/>
        <v>4226.3425806451414</v>
      </c>
      <c r="M13" s="470">
        <f t="shared" si="6"/>
        <v>4712.9283870967693</v>
      </c>
      <c r="N13" s="470">
        <f t="shared" si="6"/>
        <v>26500</v>
      </c>
      <c r="O13" s="470">
        <f t="shared" si="6"/>
        <v>36000</v>
      </c>
      <c r="P13" s="470">
        <f t="shared" si="6"/>
        <v>11300</v>
      </c>
      <c r="Q13" s="470">
        <f t="shared" si="6"/>
        <v>96659.554548387081</v>
      </c>
      <c r="R13" s="470">
        <f t="shared" si="6"/>
        <v>65100</v>
      </c>
      <c r="S13" s="470">
        <f t="shared" si="6"/>
        <v>247000</v>
      </c>
      <c r="T13" s="470">
        <f t="shared" si="6"/>
        <v>48000</v>
      </c>
      <c r="U13" s="470">
        <f t="shared" si="6"/>
        <v>35000</v>
      </c>
      <c r="V13" s="470">
        <f t="shared" si="6"/>
        <v>0</v>
      </c>
      <c r="W13" s="470">
        <f t="shared" ref="W13:X13" si="7">SUM(W6:W12)</f>
        <v>28000</v>
      </c>
      <c r="X13" s="470">
        <f t="shared" si="7"/>
        <v>32500</v>
      </c>
      <c r="Y13" s="470">
        <f t="shared" ref="Y13:AA13" si="8">SUM(Y6:Y12)</f>
        <v>5250</v>
      </c>
      <c r="Z13" s="470">
        <f t="shared" si="8"/>
        <v>6000</v>
      </c>
      <c r="AA13" s="470">
        <f t="shared" si="8"/>
        <v>35500</v>
      </c>
      <c r="AB13" s="470">
        <f t="shared" ref="AB13" si="9">SUM(AB10:AB12)</f>
        <v>0</v>
      </c>
      <c r="AC13" s="470">
        <f t="shared" ref="AC13:AG13" si="10">SUM(AC6:AC12)</f>
        <v>626.16129032258073</v>
      </c>
      <c r="AD13" s="470">
        <f t="shared" si="10"/>
        <v>22000</v>
      </c>
      <c r="AE13" s="470">
        <f t="shared" si="10"/>
        <v>9100</v>
      </c>
      <c r="AF13" s="470">
        <f t="shared" si="10"/>
        <v>27500</v>
      </c>
      <c r="AG13" s="470">
        <f t="shared" si="10"/>
        <v>56000</v>
      </c>
      <c r="AH13" s="470">
        <f t="shared" ref="AH13:AL13" si="11">SUM(AH6:AH12)</f>
        <v>14146.022258064497</v>
      </c>
      <c r="AI13" s="470">
        <f t="shared" si="11"/>
        <v>4800</v>
      </c>
      <c r="AJ13" s="470">
        <f t="shared" si="11"/>
        <v>46199.851935483872</v>
      </c>
      <c r="AK13" s="470">
        <f t="shared" si="11"/>
        <v>17499.38387096774</v>
      </c>
      <c r="AL13" s="470">
        <f t="shared" si="11"/>
        <v>14302.921612903228</v>
      </c>
      <c r="AM13" s="470">
        <f t="shared" si="6"/>
        <v>0</v>
      </c>
      <c r="AN13" s="470">
        <f t="shared" ref="AN13:AX13" si="12">SUM(AN6:AN12)</f>
        <v>6000</v>
      </c>
      <c r="AO13" s="470">
        <f t="shared" si="12"/>
        <v>77049.331935483919</v>
      </c>
      <c r="AP13" s="470">
        <f t="shared" si="12"/>
        <v>10636.813870967746</v>
      </c>
      <c r="AQ13" s="470">
        <f t="shared" si="12"/>
        <v>27997.719354838689</v>
      </c>
      <c r="AR13" s="470">
        <f t="shared" si="12"/>
        <v>60000.399677419351</v>
      </c>
      <c r="AS13" s="470">
        <f t="shared" si="12"/>
        <v>56000</v>
      </c>
      <c r="AT13" s="470">
        <f t="shared" si="12"/>
        <v>24500</v>
      </c>
      <c r="AU13" s="470">
        <f t="shared" si="12"/>
        <v>5800</v>
      </c>
      <c r="AV13" s="470">
        <f t="shared" si="12"/>
        <v>26600</v>
      </c>
      <c r="AW13" s="470">
        <f t="shared" si="12"/>
        <v>14314.997741935484</v>
      </c>
      <c r="AX13" s="470">
        <f t="shared" si="12"/>
        <v>2217.6642580644993</v>
      </c>
      <c r="AY13" s="470">
        <f t="shared" si="6"/>
        <v>0</v>
      </c>
      <c r="AZ13" s="470">
        <f t="shared" ref="AZ13:BB13" si="13">SUM(AZ6:AZ12)</f>
        <v>4487.6012903225401</v>
      </c>
      <c r="BA13" s="470">
        <f t="shared" si="13"/>
        <v>12600</v>
      </c>
      <c r="BB13" s="470">
        <f t="shared" si="13"/>
        <v>17497.918064516187</v>
      </c>
      <c r="BC13" s="470">
        <f t="shared" si="6"/>
        <v>0</v>
      </c>
      <c r="BD13" s="470">
        <f t="shared" ref="BD13" si="14">SUM(BD6:BD12)</f>
        <v>94500</v>
      </c>
      <c r="BE13" s="470">
        <f t="shared" ref="BE13" si="15">SUM(BE6:BE12)</f>
        <v>0</v>
      </c>
      <c r="BF13" s="358"/>
      <c r="BG13" s="358"/>
      <c r="BH13" s="358"/>
      <c r="BI13" s="358"/>
      <c r="BJ13" s="358"/>
      <c r="BK13" s="358"/>
      <c r="BL13" s="358"/>
      <c r="BM13" s="358"/>
      <c r="BN13" s="358"/>
      <c r="BO13" s="358"/>
      <c r="BP13" s="358"/>
      <c r="BQ13" s="358"/>
      <c r="BR13" s="358"/>
      <c r="BS13" s="358"/>
      <c r="BT13" s="358"/>
      <c r="BU13" s="358"/>
      <c r="BV13" s="358"/>
      <c r="BW13" s="358"/>
      <c r="BX13" s="358"/>
      <c r="BY13" s="358"/>
      <c r="BZ13" s="358"/>
      <c r="CA13" s="358"/>
      <c r="CB13" s="358"/>
      <c r="CC13" s="358"/>
      <c r="CD13" s="358"/>
      <c r="CE13" s="358"/>
      <c r="CF13" s="358"/>
      <c r="CG13" s="358"/>
      <c r="CH13" s="358"/>
      <c r="CI13" s="358"/>
      <c r="CJ13" s="358"/>
      <c r="CK13" s="358"/>
      <c r="CL13" s="358"/>
      <c r="CM13" s="358"/>
      <c r="CN13" s="358"/>
      <c r="CO13" s="358"/>
      <c r="CP13" s="358"/>
      <c r="CQ13" s="358"/>
      <c r="CR13" s="358"/>
      <c r="CS13" s="358"/>
      <c r="CT13" s="358"/>
      <c r="CU13" s="358"/>
      <c r="CV13" s="358"/>
      <c r="CW13" s="358"/>
      <c r="CX13" s="358"/>
      <c r="CY13" s="358"/>
      <c r="CZ13" s="358"/>
      <c r="DA13" s="358"/>
      <c r="DB13" s="358"/>
      <c r="DC13" s="358"/>
      <c r="DD13" s="358"/>
      <c r="DE13" s="358"/>
      <c r="DF13" s="358"/>
      <c r="DG13" s="358"/>
      <c r="DH13" s="358"/>
      <c r="DI13" s="358"/>
      <c r="DJ13" s="358"/>
      <c r="DK13" s="358"/>
      <c r="DL13" s="358"/>
      <c r="DM13" s="358"/>
      <c r="DN13" s="358"/>
      <c r="DO13" s="358"/>
      <c r="DP13" s="358"/>
      <c r="DQ13" s="358"/>
      <c r="DR13" s="358"/>
      <c r="DS13" s="358"/>
    </row>
    <row r="14" spans="1:123" ht="15" customHeight="1">
      <c r="A14" s="659"/>
      <c r="B14" s="327"/>
      <c r="C14" s="319"/>
      <c r="D14" s="470"/>
      <c r="E14" s="470"/>
      <c r="F14" s="470"/>
      <c r="G14" s="470"/>
      <c r="H14" s="470"/>
      <c r="I14" s="470"/>
      <c r="J14" s="470"/>
      <c r="K14" s="470"/>
      <c r="L14" s="470"/>
      <c r="M14" s="470"/>
      <c r="N14" s="470"/>
      <c r="O14" s="470"/>
      <c r="P14" s="470"/>
      <c r="Q14" s="470"/>
      <c r="R14" s="470"/>
      <c r="S14" s="470"/>
      <c r="T14" s="470"/>
      <c r="U14" s="470"/>
      <c r="V14" s="470"/>
      <c r="W14" s="470"/>
      <c r="X14" s="470"/>
      <c r="Y14" s="470"/>
      <c r="Z14" s="470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358"/>
      <c r="BG14" s="358"/>
      <c r="BH14" s="358"/>
      <c r="BI14" s="358"/>
      <c r="BJ14" s="358"/>
      <c r="BK14" s="358"/>
      <c r="BL14" s="358"/>
      <c r="BM14" s="358"/>
      <c r="BN14" s="358"/>
      <c r="BO14" s="358"/>
      <c r="BP14" s="358"/>
      <c r="BQ14" s="358"/>
      <c r="BR14" s="358"/>
      <c r="BS14" s="358"/>
      <c r="BT14" s="358"/>
      <c r="BU14" s="358"/>
      <c r="BV14" s="358"/>
      <c r="BW14" s="358"/>
      <c r="BX14" s="358"/>
      <c r="BY14" s="358"/>
      <c r="BZ14" s="358"/>
      <c r="CA14" s="358"/>
      <c r="CB14" s="358"/>
      <c r="CC14" s="358"/>
      <c r="CD14" s="358"/>
      <c r="CE14" s="358"/>
      <c r="CF14" s="358"/>
      <c r="CG14" s="358"/>
      <c r="CH14" s="358"/>
      <c r="CI14" s="358"/>
      <c r="CJ14" s="358"/>
      <c r="CK14" s="358"/>
      <c r="CL14" s="358"/>
      <c r="CM14" s="358"/>
      <c r="CN14" s="358"/>
      <c r="CO14" s="358"/>
      <c r="CP14" s="358"/>
      <c r="CQ14" s="358"/>
      <c r="CR14" s="358"/>
      <c r="CS14" s="358"/>
      <c r="CT14" s="358"/>
      <c r="CU14" s="358"/>
      <c r="CV14" s="358"/>
      <c r="CW14" s="358"/>
      <c r="CX14" s="358"/>
      <c r="CY14" s="358"/>
      <c r="CZ14" s="358"/>
      <c r="DA14" s="358"/>
      <c r="DB14" s="358"/>
      <c r="DC14" s="358"/>
      <c r="DD14" s="358"/>
      <c r="DE14" s="358"/>
      <c r="DF14" s="358"/>
      <c r="DG14" s="358"/>
      <c r="DH14" s="358"/>
      <c r="DI14" s="358"/>
      <c r="DJ14" s="358"/>
      <c r="DK14" s="358"/>
      <c r="DL14" s="358"/>
      <c r="DM14" s="358"/>
      <c r="DN14" s="358"/>
      <c r="DO14" s="358"/>
      <c r="DP14" s="358"/>
      <c r="DQ14" s="358"/>
      <c r="DR14" s="358"/>
      <c r="DS14" s="358"/>
    </row>
    <row r="15" spans="1:123" ht="15" customHeight="1">
      <c r="A15" s="659"/>
      <c r="B15" s="318">
        <f>B12+1</f>
        <v>46181</v>
      </c>
      <c r="C15" s="319" t="str">
        <f t="shared" si="3"/>
        <v>Sen</v>
      </c>
      <c r="D15" s="468">
        <f t="shared" si="4"/>
        <v>221786.63232258061</v>
      </c>
      <c r="E15" s="469">
        <v>1199.5729032258068</v>
      </c>
      <c r="F15" s="469">
        <v>2000</v>
      </c>
      <c r="G15" s="469">
        <v>1200</v>
      </c>
      <c r="H15" s="469">
        <v>3300</v>
      </c>
      <c r="I15" s="469">
        <v>644.02064516129087</v>
      </c>
      <c r="J15" s="469">
        <v>0</v>
      </c>
      <c r="K15" s="480">
        <v>150</v>
      </c>
      <c r="L15" s="480">
        <v>603.76322580644887</v>
      </c>
      <c r="M15" s="480">
        <v>673.27548387096704</v>
      </c>
      <c r="N15" s="469">
        <v>5500</v>
      </c>
      <c r="O15" s="469">
        <v>6000</v>
      </c>
      <c r="P15" s="469">
        <v>2000</v>
      </c>
      <c r="Q15" s="469">
        <v>16000</v>
      </c>
      <c r="R15" s="484">
        <v>9300</v>
      </c>
      <c r="S15" s="484">
        <v>29000</v>
      </c>
      <c r="T15" s="484">
        <v>8000</v>
      </c>
      <c r="U15" s="469">
        <v>7000</v>
      </c>
      <c r="V15" s="484">
        <v>0</v>
      </c>
      <c r="W15" s="484">
        <v>4000</v>
      </c>
      <c r="X15" s="484">
        <v>5000</v>
      </c>
      <c r="Y15" s="484">
        <v>750</v>
      </c>
      <c r="Z15" s="480">
        <v>1000</v>
      </c>
      <c r="AA15" s="484">
        <v>5500</v>
      </c>
      <c r="AB15" s="484">
        <v>0</v>
      </c>
      <c r="AC15" s="469">
        <v>89.451612903225808</v>
      </c>
      <c r="AD15" s="484">
        <v>3500</v>
      </c>
      <c r="AE15" s="484">
        <v>1300</v>
      </c>
      <c r="AF15" s="469">
        <v>5500</v>
      </c>
      <c r="AG15" s="484">
        <v>8000</v>
      </c>
      <c r="AH15" s="469">
        <v>2020.8603225806426</v>
      </c>
      <c r="AI15" s="469">
        <v>800</v>
      </c>
      <c r="AJ15" s="469">
        <v>7200</v>
      </c>
      <c r="AK15" s="469">
        <v>3499.876774193548</v>
      </c>
      <c r="AL15" s="469">
        <v>2043.2745161290325</v>
      </c>
      <c r="AM15" s="469">
        <v>0</v>
      </c>
      <c r="AN15" s="484">
        <v>1000</v>
      </c>
      <c r="AO15" s="469">
        <v>11007.047419354845</v>
      </c>
      <c r="AP15" s="469">
        <v>1519.5448387096778</v>
      </c>
      <c r="AQ15" s="469">
        <v>3999.6741935483842</v>
      </c>
      <c r="AR15" s="471">
        <v>9000.0570967741915</v>
      </c>
      <c r="AS15" s="484">
        <v>8000</v>
      </c>
      <c r="AT15" s="484">
        <v>3500</v>
      </c>
      <c r="AU15" s="469">
        <v>850</v>
      </c>
      <c r="AV15" s="469">
        <v>3800</v>
      </c>
      <c r="AW15" s="480">
        <v>2044.9996774193546</v>
      </c>
      <c r="AX15" s="480">
        <v>369.61070967741654</v>
      </c>
      <c r="AY15" s="480">
        <v>0</v>
      </c>
      <c r="AZ15" s="480">
        <v>1121.900322580635</v>
      </c>
      <c r="BA15" s="480">
        <v>1800</v>
      </c>
      <c r="BB15" s="480">
        <v>2499.7025806451697</v>
      </c>
      <c r="BC15" s="480">
        <v>0</v>
      </c>
      <c r="BD15" s="480">
        <v>13500</v>
      </c>
      <c r="BE15" s="480">
        <v>15000</v>
      </c>
      <c r="BF15" s="358"/>
      <c r="BG15" s="358"/>
      <c r="BH15" s="358"/>
      <c r="BI15" s="358"/>
      <c r="BJ15" s="358"/>
      <c r="BK15" s="358"/>
      <c r="BL15" s="358"/>
      <c r="BM15" s="358"/>
      <c r="BN15" s="358"/>
      <c r="BO15" s="358"/>
      <c r="BP15" s="358"/>
      <c r="BQ15" s="358"/>
      <c r="BR15" s="358"/>
      <c r="BS15" s="358"/>
      <c r="BT15" s="358"/>
      <c r="BU15" s="358"/>
      <c r="BV15" s="358"/>
      <c r="BW15" s="358"/>
      <c r="BX15" s="358"/>
      <c r="BY15" s="358"/>
      <c r="BZ15" s="358"/>
      <c r="CA15" s="358"/>
      <c r="CB15" s="358"/>
      <c r="CC15" s="358"/>
      <c r="CD15" s="358"/>
      <c r="CE15" s="358"/>
      <c r="CF15" s="358"/>
      <c r="CG15" s="358"/>
      <c r="CH15" s="358"/>
      <c r="CI15" s="358"/>
      <c r="CJ15" s="358"/>
      <c r="CK15" s="358"/>
      <c r="CL15" s="358"/>
      <c r="CM15" s="358"/>
      <c r="CN15" s="358"/>
      <c r="CO15" s="358"/>
      <c r="CP15" s="358"/>
      <c r="CQ15" s="358"/>
      <c r="CR15" s="358"/>
      <c r="CS15" s="358"/>
      <c r="CT15" s="358"/>
      <c r="CU15" s="358"/>
      <c r="CV15" s="358"/>
      <c r="CW15" s="358"/>
      <c r="CX15" s="358"/>
      <c r="CY15" s="358"/>
      <c r="CZ15" s="358"/>
      <c r="DA15" s="358"/>
      <c r="DB15" s="358"/>
      <c r="DC15" s="358"/>
      <c r="DD15" s="358"/>
      <c r="DE15" s="358"/>
      <c r="DF15" s="358"/>
      <c r="DG15" s="358"/>
      <c r="DH15" s="358"/>
      <c r="DI15" s="358"/>
      <c r="DJ15" s="358"/>
      <c r="DK15" s="358"/>
      <c r="DL15" s="358"/>
      <c r="DM15" s="358"/>
      <c r="DN15" s="358"/>
      <c r="DO15" s="358"/>
      <c r="DP15" s="358"/>
      <c r="DQ15" s="358"/>
      <c r="DR15" s="358"/>
      <c r="DS15" s="358"/>
    </row>
    <row r="16" spans="1:123" s="305" customFormat="1" ht="15" customHeight="1">
      <c r="A16" s="659"/>
      <c r="B16" s="318">
        <f t="shared" si="5"/>
        <v>46182</v>
      </c>
      <c r="C16" s="319" t="str">
        <f t="shared" ref="C16:C17" si="16">TEXT(B16,"ddd")</f>
        <v>Sel</v>
      </c>
      <c r="D16" s="468">
        <f t="shared" ref="D16:D17" si="17">SUM(E16:BE16)</f>
        <v>221786.63232258061</v>
      </c>
      <c r="E16" s="469">
        <v>1199.5729032258068</v>
      </c>
      <c r="F16" s="469">
        <v>2000</v>
      </c>
      <c r="G16" s="469">
        <v>1200</v>
      </c>
      <c r="H16" s="469">
        <v>3300</v>
      </c>
      <c r="I16" s="469">
        <v>644.02064516129087</v>
      </c>
      <c r="J16" s="469">
        <v>0</v>
      </c>
      <c r="K16" s="480">
        <v>150</v>
      </c>
      <c r="L16" s="480">
        <v>603.76322580644887</v>
      </c>
      <c r="M16" s="480">
        <v>673.27548387096704</v>
      </c>
      <c r="N16" s="469">
        <v>5500</v>
      </c>
      <c r="O16" s="469">
        <v>6000</v>
      </c>
      <c r="P16" s="469">
        <v>2000</v>
      </c>
      <c r="Q16" s="469">
        <v>16000</v>
      </c>
      <c r="R16" s="484">
        <v>9300</v>
      </c>
      <c r="S16" s="484">
        <v>29000</v>
      </c>
      <c r="T16" s="484">
        <v>8000</v>
      </c>
      <c r="U16" s="469">
        <v>7000</v>
      </c>
      <c r="V16" s="484">
        <v>0</v>
      </c>
      <c r="W16" s="484">
        <v>4000</v>
      </c>
      <c r="X16" s="484">
        <v>5000</v>
      </c>
      <c r="Y16" s="484">
        <v>750</v>
      </c>
      <c r="Z16" s="480">
        <v>1000</v>
      </c>
      <c r="AA16" s="484">
        <v>5500</v>
      </c>
      <c r="AB16" s="484">
        <v>0</v>
      </c>
      <c r="AC16" s="469">
        <v>89.451612903225808</v>
      </c>
      <c r="AD16" s="484">
        <v>3500</v>
      </c>
      <c r="AE16" s="484">
        <v>1300</v>
      </c>
      <c r="AF16" s="469">
        <v>5500</v>
      </c>
      <c r="AG16" s="484">
        <v>8000</v>
      </c>
      <c r="AH16" s="469">
        <v>2020.8603225806426</v>
      </c>
      <c r="AI16" s="469">
        <v>800</v>
      </c>
      <c r="AJ16" s="469">
        <v>7200</v>
      </c>
      <c r="AK16" s="469">
        <v>3499.876774193548</v>
      </c>
      <c r="AL16" s="469">
        <v>2043.2745161290325</v>
      </c>
      <c r="AM16" s="469">
        <v>0</v>
      </c>
      <c r="AN16" s="484">
        <v>1000</v>
      </c>
      <c r="AO16" s="469">
        <v>11007.047419354845</v>
      </c>
      <c r="AP16" s="469">
        <v>1519.5448387096778</v>
      </c>
      <c r="AQ16" s="469">
        <v>3999.6741935483842</v>
      </c>
      <c r="AR16" s="471">
        <v>9000.0570967741915</v>
      </c>
      <c r="AS16" s="484">
        <v>8000</v>
      </c>
      <c r="AT16" s="484">
        <v>3500</v>
      </c>
      <c r="AU16" s="469">
        <v>850</v>
      </c>
      <c r="AV16" s="469">
        <v>3800</v>
      </c>
      <c r="AW16" s="480">
        <v>2044.9996774193546</v>
      </c>
      <c r="AX16" s="480">
        <v>369.61070967741654</v>
      </c>
      <c r="AY16" s="480">
        <v>0</v>
      </c>
      <c r="AZ16" s="480">
        <v>1121.900322580635</v>
      </c>
      <c r="BA16" s="480">
        <v>1800</v>
      </c>
      <c r="BB16" s="480">
        <v>2499.7025806451697</v>
      </c>
      <c r="BC16" s="480">
        <v>0</v>
      </c>
      <c r="BD16" s="480">
        <v>13500</v>
      </c>
      <c r="BE16" s="480">
        <v>15000</v>
      </c>
    </row>
    <row r="17" spans="1:123" s="305" customFormat="1" ht="15" customHeight="1">
      <c r="A17" s="659"/>
      <c r="B17" s="318">
        <f t="shared" si="5"/>
        <v>46183</v>
      </c>
      <c r="C17" s="319" t="str">
        <f t="shared" si="16"/>
        <v>Rab</v>
      </c>
      <c r="D17" s="468">
        <f t="shared" si="17"/>
        <v>221786.63232258061</v>
      </c>
      <c r="E17" s="469">
        <v>1199.5729032258068</v>
      </c>
      <c r="F17" s="469">
        <v>2000</v>
      </c>
      <c r="G17" s="469">
        <v>1200</v>
      </c>
      <c r="H17" s="469">
        <v>3300</v>
      </c>
      <c r="I17" s="469">
        <v>644.02064516129087</v>
      </c>
      <c r="J17" s="469">
        <v>0</v>
      </c>
      <c r="K17" s="480">
        <v>150</v>
      </c>
      <c r="L17" s="480">
        <v>603.76322580644887</v>
      </c>
      <c r="M17" s="480">
        <v>673.27548387096704</v>
      </c>
      <c r="N17" s="469">
        <v>5500</v>
      </c>
      <c r="O17" s="469">
        <v>6000</v>
      </c>
      <c r="P17" s="469">
        <v>2000</v>
      </c>
      <c r="Q17" s="469">
        <v>16000</v>
      </c>
      <c r="R17" s="484">
        <v>9300</v>
      </c>
      <c r="S17" s="484">
        <v>29000</v>
      </c>
      <c r="T17" s="484">
        <v>8000</v>
      </c>
      <c r="U17" s="469">
        <v>7000</v>
      </c>
      <c r="V17" s="484">
        <v>0</v>
      </c>
      <c r="W17" s="484">
        <v>4000</v>
      </c>
      <c r="X17" s="484">
        <v>5000</v>
      </c>
      <c r="Y17" s="484">
        <v>750</v>
      </c>
      <c r="Z17" s="480">
        <v>1000</v>
      </c>
      <c r="AA17" s="484">
        <v>5500</v>
      </c>
      <c r="AB17" s="484">
        <v>0</v>
      </c>
      <c r="AC17" s="469">
        <v>89.451612903225808</v>
      </c>
      <c r="AD17" s="484">
        <v>3500</v>
      </c>
      <c r="AE17" s="484">
        <v>1300</v>
      </c>
      <c r="AF17" s="469">
        <v>5500</v>
      </c>
      <c r="AG17" s="484">
        <v>8000</v>
      </c>
      <c r="AH17" s="469">
        <v>2020.8603225806426</v>
      </c>
      <c r="AI17" s="469">
        <v>800</v>
      </c>
      <c r="AJ17" s="469">
        <v>7200</v>
      </c>
      <c r="AK17" s="469">
        <v>3499.876774193548</v>
      </c>
      <c r="AL17" s="469">
        <v>2043.2745161290325</v>
      </c>
      <c r="AM17" s="469">
        <v>0</v>
      </c>
      <c r="AN17" s="484">
        <v>1000</v>
      </c>
      <c r="AO17" s="469">
        <v>11007.047419354845</v>
      </c>
      <c r="AP17" s="469">
        <v>1519.5448387096778</v>
      </c>
      <c r="AQ17" s="469">
        <v>3999.6741935483842</v>
      </c>
      <c r="AR17" s="471">
        <v>9000.0570967741915</v>
      </c>
      <c r="AS17" s="484">
        <v>8000</v>
      </c>
      <c r="AT17" s="484">
        <v>3500</v>
      </c>
      <c r="AU17" s="469">
        <v>850</v>
      </c>
      <c r="AV17" s="469">
        <v>3800</v>
      </c>
      <c r="AW17" s="480">
        <v>2044.9996774193546</v>
      </c>
      <c r="AX17" s="480">
        <v>369.61070967741654</v>
      </c>
      <c r="AY17" s="480">
        <v>0</v>
      </c>
      <c r="AZ17" s="480">
        <v>1121.900322580635</v>
      </c>
      <c r="BA17" s="480">
        <v>1800</v>
      </c>
      <c r="BB17" s="480">
        <v>2499.7025806451697</v>
      </c>
      <c r="BC17" s="480">
        <v>0</v>
      </c>
      <c r="BD17" s="480">
        <v>13500</v>
      </c>
      <c r="BE17" s="480">
        <v>15000</v>
      </c>
    </row>
    <row r="18" spans="1:123" ht="15" customHeight="1">
      <c r="A18" s="659">
        <f>WEEKNUM(B18)</f>
        <v>24</v>
      </c>
      <c r="B18" s="318">
        <f>B17+1</f>
        <v>46184</v>
      </c>
      <c r="C18" s="319" t="str">
        <f t="shared" ref="C18:C24" si="18">TEXT(B18,"ddd")</f>
        <v>Kam</v>
      </c>
      <c r="D18" s="468">
        <f t="shared" ref="D18:D24" si="19">SUM(E18:BE18)</f>
        <v>221786.63232258061</v>
      </c>
      <c r="E18" s="469">
        <v>1199.5729032258068</v>
      </c>
      <c r="F18" s="469">
        <v>2000</v>
      </c>
      <c r="G18" s="469">
        <v>1200</v>
      </c>
      <c r="H18" s="469">
        <v>3300</v>
      </c>
      <c r="I18" s="469">
        <v>644.02064516129087</v>
      </c>
      <c r="J18" s="469">
        <v>0</v>
      </c>
      <c r="K18" s="480">
        <v>150</v>
      </c>
      <c r="L18" s="480">
        <v>603.76322580644887</v>
      </c>
      <c r="M18" s="480">
        <v>673.27548387096704</v>
      </c>
      <c r="N18" s="469">
        <v>5500</v>
      </c>
      <c r="O18" s="469">
        <v>6000</v>
      </c>
      <c r="P18" s="469">
        <v>2000</v>
      </c>
      <c r="Q18" s="469">
        <v>16000</v>
      </c>
      <c r="R18" s="484">
        <v>9300</v>
      </c>
      <c r="S18" s="484">
        <v>29000</v>
      </c>
      <c r="T18" s="484">
        <v>8000</v>
      </c>
      <c r="U18" s="469">
        <v>7000</v>
      </c>
      <c r="V18" s="484">
        <v>0</v>
      </c>
      <c r="W18" s="484">
        <v>4000</v>
      </c>
      <c r="X18" s="484">
        <v>5000</v>
      </c>
      <c r="Y18" s="484">
        <v>750</v>
      </c>
      <c r="Z18" s="480">
        <v>1000</v>
      </c>
      <c r="AA18" s="484">
        <v>5500</v>
      </c>
      <c r="AB18" s="484">
        <v>0</v>
      </c>
      <c r="AC18" s="469">
        <v>89.451612903225808</v>
      </c>
      <c r="AD18" s="484">
        <v>3500</v>
      </c>
      <c r="AE18" s="484">
        <v>1300</v>
      </c>
      <c r="AF18" s="469">
        <v>5500</v>
      </c>
      <c r="AG18" s="484">
        <v>8000</v>
      </c>
      <c r="AH18" s="469">
        <v>2020.8603225806426</v>
      </c>
      <c r="AI18" s="469">
        <v>800</v>
      </c>
      <c r="AJ18" s="469">
        <v>7200</v>
      </c>
      <c r="AK18" s="469">
        <v>3499.876774193548</v>
      </c>
      <c r="AL18" s="469">
        <v>2043.2745161290325</v>
      </c>
      <c r="AM18" s="469">
        <v>0</v>
      </c>
      <c r="AN18" s="484">
        <v>1000</v>
      </c>
      <c r="AO18" s="469">
        <v>11007.047419354845</v>
      </c>
      <c r="AP18" s="469">
        <v>1519.5448387096778</v>
      </c>
      <c r="AQ18" s="469">
        <v>3999.6741935483842</v>
      </c>
      <c r="AR18" s="471">
        <v>9000.0570967741915</v>
      </c>
      <c r="AS18" s="484">
        <v>8000</v>
      </c>
      <c r="AT18" s="484">
        <v>3500</v>
      </c>
      <c r="AU18" s="469">
        <v>850</v>
      </c>
      <c r="AV18" s="469">
        <v>3800</v>
      </c>
      <c r="AW18" s="480">
        <v>2044.9996774193546</v>
      </c>
      <c r="AX18" s="480">
        <v>369.61070967741654</v>
      </c>
      <c r="AY18" s="480">
        <v>0</v>
      </c>
      <c r="AZ18" s="480">
        <v>1121.900322580635</v>
      </c>
      <c r="BA18" s="480">
        <v>1800</v>
      </c>
      <c r="BB18" s="480">
        <v>2499.7025806451697</v>
      </c>
      <c r="BC18" s="480">
        <v>0</v>
      </c>
      <c r="BD18" s="480">
        <v>13500</v>
      </c>
      <c r="BE18" s="480">
        <v>15000</v>
      </c>
      <c r="BF18" s="358"/>
      <c r="BG18" s="358"/>
      <c r="BH18" s="358"/>
      <c r="BI18" s="358"/>
      <c r="BJ18" s="358"/>
      <c r="BK18" s="358"/>
      <c r="BL18" s="358"/>
      <c r="BM18" s="358"/>
      <c r="BN18" s="358"/>
      <c r="BO18" s="358"/>
      <c r="BP18" s="358"/>
      <c r="BQ18" s="358"/>
      <c r="BR18" s="358"/>
      <c r="BS18" s="358"/>
      <c r="BT18" s="358"/>
      <c r="BU18" s="358"/>
      <c r="BV18" s="358"/>
      <c r="BW18" s="358"/>
      <c r="BX18" s="358"/>
      <c r="BY18" s="358"/>
      <c r="BZ18" s="358"/>
      <c r="CA18" s="358"/>
      <c r="CB18" s="358"/>
      <c r="CC18" s="358"/>
      <c r="CD18" s="358"/>
      <c r="CE18" s="358"/>
      <c r="CF18" s="358"/>
      <c r="CG18" s="358"/>
      <c r="CH18" s="358"/>
      <c r="CI18" s="358"/>
      <c r="CJ18" s="358"/>
      <c r="CK18" s="358"/>
      <c r="CL18" s="358"/>
      <c r="CM18" s="358"/>
      <c r="CN18" s="358"/>
      <c r="CO18" s="358"/>
      <c r="CP18" s="358"/>
      <c r="CQ18" s="358"/>
      <c r="CR18" s="358"/>
      <c r="CS18" s="358"/>
      <c r="CT18" s="358"/>
      <c r="CU18" s="358"/>
      <c r="CV18" s="358"/>
      <c r="CW18" s="358"/>
      <c r="CX18" s="358"/>
      <c r="CY18" s="358"/>
      <c r="CZ18" s="358"/>
      <c r="DA18" s="358"/>
      <c r="DB18" s="358"/>
      <c r="DC18" s="358"/>
      <c r="DD18" s="358"/>
      <c r="DE18" s="358"/>
      <c r="DF18" s="358"/>
      <c r="DG18" s="358"/>
      <c r="DH18" s="358"/>
      <c r="DI18" s="358"/>
      <c r="DJ18" s="358"/>
      <c r="DK18" s="358"/>
      <c r="DL18" s="358"/>
      <c r="DM18" s="358"/>
      <c r="DN18" s="358"/>
      <c r="DO18" s="358"/>
      <c r="DP18" s="358"/>
      <c r="DQ18" s="358"/>
      <c r="DR18" s="358"/>
      <c r="DS18" s="358"/>
    </row>
    <row r="19" spans="1:123" ht="15" customHeight="1">
      <c r="A19" s="659"/>
      <c r="B19" s="318">
        <f t="shared" ref="B19:B21" si="20">B18+1</f>
        <v>46185</v>
      </c>
      <c r="C19" s="319" t="str">
        <f t="shared" si="18"/>
        <v>Jum</v>
      </c>
      <c r="D19" s="468">
        <f t="shared" si="19"/>
        <v>221786.63232258061</v>
      </c>
      <c r="E19" s="469">
        <v>1199.5729032258068</v>
      </c>
      <c r="F19" s="469">
        <v>2000</v>
      </c>
      <c r="G19" s="469">
        <v>1200</v>
      </c>
      <c r="H19" s="469">
        <v>3300</v>
      </c>
      <c r="I19" s="469">
        <v>644.02064516129087</v>
      </c>
      <c r="J19" s="469">
        <v>0</v>
      </c>
      <c r="K19" s="480">
        <v>150</v>
      </c>
      <c r="L19" s="480">
        <v>603.76322580644887</v>
      </c>
      <c r="M19" s="480">
        <v>673.27548387096704</v>
      </c>
      <c r="N19" s="469">
        <v>5500</v>
      </c>
      <c r="O19" s="469">
        <v>6000</v>
      </c>
      <c r="P19" s="469">
        <v>2000</v>
      </c>
      <c r="Q19" s="469">
        <v>16000</v>
      </c>
      <c r="R19" s="484">
        <v>9300</v>
      </c>
      <c r="S19" s="484">
        <v>29000</v>
      </c>
      <c r="T19" s="484">
        <v>8000</v>
      </c>
      <c r="U19" s="469">
        <v>7000</v>
      </c>
      <c r="V19" s="484">
        <v>0</v>
      </c>
      <c r="W19" s="484">
        <v>4000</v>
      </c>
      <c r="X19" s="484">
        <v>5000</v>
      </c>
      <c r="Y19" s="484">
        <v>750</v>
      </c>
      <c r="Z19" s="480">
        <v>1000</v>
      </c>
      <c r="AA19" s="484">
        <v>5500</v>
      </c>
      <c r="AB19" s="484">
        <v>0</v>
      </c>
      <c r="AC19" s="469">
        <v>89.451612903225808</v>
      </c>
      <c r="AD19" s="484">
        <v>3500</v>
      </c>
      <c r="AE19" s="484">
        <v>1300</v>
      </c>
      <c r="AF19" s="469">
        <v>5500</v>
      </c>
      <c r="AG19" s="484">
        <v>8000</v>
      </c>
      <c r="AH19" s="469">
        <v>2020.8603225806426</v>
      </c>
      <c r="AI19" s="469">
        <v>800</v>
      </c>
      <c r="AJ19" s="469">
        <v>7200</v>
      </c>
      <c r="AK19" s="469">
        <v>3499.876774193548</v>
      </c>
      <c r="AL19" s="469">
        <v>2043.2745161290325</v>
      </c>
      <c r="AM19" s="469">
        <v>0</v>
      </c>
      <c r="AN19" s="484">
        <v>1000</v>
      </c>
      <c r="AO19" s="469">
        <v>11007.047419354845</v>
      </c>
      <c r="AP19" s="469">
        <v>1519.5448387096778</v>
      </c>
      <c r="AQ19" s="469">
        <v>3999.6741935483842</v>
      </c>
      <c r="AR19" s="471">
        <v>9000.0570967741915</v>
      </c>
      <c r="AS19" s="484">
        <v>8000</v>
      </c>
      <c r="AT19" s="484">
        <v>3500</v>
      </c>
      <c r="AU19" s="469">
        <v>850</v>
      </c>
      <c r="AV19" s="469">
        <v>3800</v>
      </c>
      <c r="AW19" s="480">
        <v>2044.9996774193546</v>
      </c>
      <c r="AX19" s="480">
        <v>369.61070967741654</v>
      </c>
      <c r="AY19" s="480">
        <v>0</v>
      </c>
      <c r="AZ19" s="480">
        <v>1121.900322580635</v>
      </c>
      <c r="BA19" s="480">
        <v>1800</v>
      </c>
      <c r="BB19" s="480">
        <v>2499.7025806451697</v>
      </c>
      <c r="BC19" s="480">
        <v>0</v>
      </c>
      <c r="BD19" s="480">
        <v>13500</v>
      </c>
      <c r="BE19" s="480">
        <v>15000</v>
      </c>
      <c r="BF19" s="358"/>
      <c r="BG19" s="358"/>
      <c r="BH19" s="358"/>
      <c r="BI19" s="358"/>
      <c r="BJ19" s="358"/>
      <c r="BK19" s="358"/>
      <c r="BL19" s="358"/>
      <c r="BM19" s="358"/>
      <c r="BN19" s="358"/>
      <c r="BO19" s="358"/>
      <c r="BP19" s="358"/>
      <c r="BQ19" s="358"/>
      <c r="BR19" s="358"/>
      <c r="BS19" s="358"/>
      <c r="BT19" s="358"/>
      <c r="BU19" s="358"/>
      <c r="BV19" s="358"/>
      <c r="BW19" s="358"/>
      <c r="BX19" s="358"/>
      <c r="BY19" s="358"/>
      <c r="BZ19" s="358"/>
      <c r="CA19" s="358"/>
      <c r="CB19" s="358"/>
      <c r="CC19" s="358"/>
      <c r="CD19" s="358"/>
      <c r="CE19" s="358"/>
      <c r="CF19" s="358"/>
      <c r="CG19" s="358"/>
      <c r="CH19" s="358"/>
      <c r="CI19" s="358"/>
      <c r="CJ19" s="358"/>
      <c r="CK19" s="358"/>
      <c r="CL19" s="358"/>
      <c r="CM19" s="358"/>
      <c r="CN19" s="358"/>
      <c r="CO19" s="358"/>
      <c r="CP19" s="358"/>
      <c r="CQ19" s="358"/>
      <c r="CR19" s="358"/>
      <c r="CS19" s="358"/>
      <c r="CT19" s="358"/>
      <c r="CU19" s="358"/>
      <c r="CV19" s="358"/>
      <c r="CW19" s="358"/>
      <c r="CX19" s="358"/>
      <c r="CY19" s="358"/>
      <c r="CZ19" s="358"/>
      <c r="DA19" s="358"/>
      <c r="DB19" s="358"/>
      <c r="DC19" s="358"/>
      <c r="DD19" s="358"/>
      <c r="DE19" s="358"/>
      <c r="DF19" s="358"/>
      <c r="DG19" s="358"/>
      <c r="DH19" s="358"/>
      <c r="DI19" s="358"/>
      <c r="DJ19" s="358"/>
      <c r="DK19" s="358"/>
      <c r="DL19" s="358"/>
      <c r="DM19" s="358"/>
      <c r="DN19" s="358"/>
      <c r="DO19" s="358"/>
      <c r="DP19" s="358"/>
      <c r="DQ19" s="358"/>
      <c r="DR19" s="358"/>
      <c r="DS19" s="358"/>
    </row>
    <row r="20" spans="1:123" ht="15" customHeight="1">
      <c r="A20" s="659"/>
      <c r="B20" s="318">
        <f t="shared" si="20"/>
        <v>46186</v>
      </c>
      <c r="C20" s="319" t="str">
        <f t="shared" si="18"/>
        <v>Sab</v>
      </c>
      <c r="D20" s="468">
        <f t="shared" si="19"/>
        <v>220148.85522580642</v>
      </c>
      <c r="E20" s="469">
        <v>733.57290322580695</v>
      </c>
      <c r="F20" s="469">
        <v>1000</v>
      </c>
      <c r="G20" s="469">
        <v>1200</v>
      </c>
      <c r="H20" s="469">
        <v>3300</v>
      </c>
      <c r="I20" s="469">
        <v>644.02064516129087</v>
      </c>
      <c r="J20" s="469">
        <v>0</v>
      </c>
      <c r="K20" s="480">
        <v>150</v>
      </c>
      <c r="L20" s="480">
        <v>603.76322580644887</v>
      </c>
      <c r="M20" s="480">
        <v>673.27548387096704</v>
      </c>
      <c r="N20" s="469">
        <v>4500</v>
      </c>
      <c r="O20" s="469">
        <v>6000</v>
      </c>
      <c r="P20" s="469">
        <v>1000</v>
      </c>
      <c r="Q20" s="469">
        <v>16000</v>
      </c>
      <c r="R20" s="484">
        <v>9300</v>
      </c>
      <c r="S20" s="484">
        <v>48000</v>
      </c>
      <c r="T20" s="484">
        <v>8000</v>
      </c>
      <c r="U20" s="469">
        <v>0</v>
      </c>
      <c r="V20" s="484">
        <v>0</v>
      </c>
      <c r="W20" s="484">
        <v>4000</v>
      </c>
      <c r="X20" s="484">
        <v>5000</v>
      </c>
      <c r="Y20" s="484">
        <v>750</v>
      </c>
      <c r="Z20" s="480">
        <v>1000</v>
      </c>
      <c r="AA20" s="484">
        <v>5500</v>
      </c>
      <c r="AB20" s="484">
        <v>0</v>
      </c>
      <c r="AC20" s="469">
        <v>89.451612903225808</v>
      </c>
      <c r="AD20" s="484">
        <v>3500</v>
      </c>
      <c r="AE20" s="484">
        <v>1300</v>
      </c>
      <c r="AF20" s="469">
        <v>0</v>
      </c>
      <c r="AG20" s="484">
        <v>8000</v>
      </c>
      <c r="AH20" s="469">
        <v>2020.8603225806426</v>
      </c>
      <c r="AI20" s="469">
        <v>800</v>
      </c>
      <c r="AJ20" s="469">
        <v>7200</v>
      </c>
      <c r="AK20" s="469">
        <v>0</v>
      </c>
      <c r="AL20" s="469">
        <v>2043.2745161290325</v>
      </c>
      <c r="AM20" s="469">
        <v>0</v>
      </c>
      <c r="AN20" s="484">
        <v>1000</v>
      </c>
      <c r="AO20" s="469">
        <v>11007.047419354845</v>
      </c>
      <c r="AP20" s="469">
        <v>1519.5448387096778</v>
      </c>
      <c r="AQ20" s="469">
        <v>3999.6741935483842</v>
      </c>
      <c r="AR20" s="471">
        <v>9000.0570967741915</v>
      </c>
      <c r="AS20" s="484">
        <v>8000</v>
      </c>
      <c r="AT20" s="484">
        <v>3500</v>
      </c>
      <c r="AU20" s="469">
        <v>800</v>
      </c>
      <c r="AV20" s="469">
        <v>3800</v>
      </c>
      <c r="AW20" s="480">
        <v>2044.9996774193546</v>
      </c>
      <c r="AX20" s="480">
        <v>369.61070967741654</v>
      </c>
      <c r="AY20" s="480">
        <v>0</v>
      </c>
      <c r="AZ20" s="480">
        <v>0</v>
      </c>
      <c r="BA20" s="480">
        <v>1800</v>
      </c>
      <c r="BB20" s="480">
        <v>2499.7025806451697</v>
      </c>
      <c r="BC20" s="480">
        <v>0</v>
      </c>
      <c r="BD20" s="480">
        <v>13500</v>
      </c>
      <c r="BE20" s="480">
        <v>15000</v>
      </c>
      <c r="BF20" s="358"/>
      <c r="BG20" s="358"/>
      <c r="BH20" s="358"/>
      <c r="BI20" s="358"/>
      <c r="BJ20" s="358"/>
      <c r="BK20" s="358"/>
      <c r="BL20" s="358"/>
      <c r="BM20" s="358"/>
      <c r="BN20" s="358"/>
      <c r="BO20" s="358"/>
      <c r="BP20" s="358"/>
      <c r="BQ20" s="358"/>
      <c r="BR20" s="358"/>
      <c r="BS20" s="358"/>
      <c r="BT20" s="358"/>
      <c r="BU20" s="358"/>
      <c r="BV20" s="358"/>
      <c r="BW20" s="358"/>
      <c r="BX20" s="358"/>
      <c r="BY20" s="358"/>
      <c r="BZ20" s="358"/>
      <c r="CA20" s="358"/>
      <c r="CB20" s="358"/>
      <c r="CC20" s="358"/>
      <c r="CD20" s="358"/>
      <c r="CE20" s="358"/>
      <c r="CF20" s="358"/>
      <c r="CG20" s="358"/>
      <c r="CH20" s="358"/>
      <c r="CI20" s="358"/>
      <c r="CJ20" s="358"/>
      <c r="CK20" s="358"/>
      <c r="CL20" s="358"/>
      <c r="CM20" s="358"/>
      <c r="CN20" s="358"/>
      <c r="CO20" s="358"/>
      <c r="CP20" s="358"/>
      <c r="CQ20" s="358"/>
      <c r="CR20" s="358"/>
      <c r="CS20" s="358"/>
      <c r="CT20" s="358"/>
      <c r="CU20" s="358"/>
      <c r="CV20" s="358"/>
      <c r="CW20" s="358"/>
      <c r="CX20" s="358"/>
      <c r="CY20" s="358"/>
      <c r="CZ20" s="358"/>
      <c r="DA20" s="358"/>
      <c r="DB20" s="358"/>
      <c r="DC20" s="358"/>
      <c r="DD20" s="358"/>
      <c r="DE20" s="358"/>
      <c r="DF20" s="358"/>
      <c r="DG20" s="358"/>
      <c r="DH20" s="358"/>
      <c r="DI20" s="358"/>
      <c r="DJ20" s="358"/>
      <c r="DK20" s="358"/>
      <c r="DL20" s="358"/>
      <c r="DM20" s="358"/>
      <c r="DN20" s="358"/>
      <c r="DO20" s="358"/>
      <c r="DP20" s="358"/>
      <c r="DQ20" s="358"/>
      <c r="DR20" s="358"/>
      <c r="DS20" s="358"/>
    </row>
    <row r="21" spans="1:123" s="303" customFormat="1" ht="15" customHeight="1">
      <c r="A21" s="659"/>
      <c r="B21" s="318">
        <f t="shared" si="20"/>
        <v>46187</v>
      </c>
      <c r="C21" s="319" t="str">
        <f t="shared" si="18"/>
        <v>Mgg</v>
      </c>
      <c r="D21" s="468">
        <f t="shared" si="19"/>
        <v>193657.77783870968</v>
      </c>
      <c r="E21" s="469">
        <v>733.57290322580695</v>
      </c>
      <c r="F21" s="469">
        <v>1000</v>
      </c>
      <c r="G21" s="469">
        <v>1200</v>
      </c>
      <c r="H21" s="469">
        <v>999.51612903226578</v>
      </c>
      <c r="I21" s="469">
        <v>644.02064516129087</v>
      </c>
      <c r="J21" s="469">
        <v>0</v>
      </c>
      <c r="K21" s="480">
        <v>0</v>
      </c>
      <c r="L21" s="480">
        <v>603.76322580644887</v>
      </c>
      <c r="M21" s="480">
        <v>673.27548387096704</v>
      </c>
      <c r="N21" s="469">
        <v>0</v>
      </c>
      <c r="O21" s="469">
        <v>6000</v>
      </c>
      <c r="P21" s="469">
        <v>300</v>
      </c>
      <c r="Q21" s="469">
        <v>6659.5545483870847</v>
      </c>
      <c r="R21" s="484">
        <v>9300</v>
      </c>
      <c r="S21" s="484">
        <f>48000+6000</f>
        <v>54000</v>
      </c>
      <c r="T21" s="484">
        <v>8000</v>
      </c>
      <c r="U21" s="469">
        <v>0</v>
      </c>
      <c r="V21" s="484">
        <v>0</v>
      </c>
      <c r="W21" s="484">
        <v>4000</v>
      </c>
      <c r="X21" s="484">
        <v>5000</v>
      </c>
      <c r="Y21" s="484">
        <v>750</v>
      </c>
      <c r="Z21" s="480">
        <v>0</v>
      </c>
      <c r="AA21" s="484">
        <v>2500</v>
      </c>
      <c r="AB21" s="484">
        <v>0</v>
      </c>
      <c r="AC21" s="469">
        <v>89.451612903225808</v>
      </c>
      <c r="AD21" s="484">
        <v>1000</v>
      </c>
      <c r="AE21" s="484">
        <v>1300</v>
      </c>
      <c r="AF21" s="469">
        <v>0</v>
      </c>
      <c r="AG21" s="484">
        <v>8000</v>
      </c>
      <c r="AH21" s="469">
        <v>2020.8603225806426</v>
      </c>
      <c r="AI21" s="469">
        <v>0</v>
      </c>
      <c r="AJ21" s="469">
        <v>2999.8519354838745</v>
      </c>
      <c r="AK21" s="469">
        <v>0</v>
      </c>
      <c r="AL21" s="469">
        <v>2043.2745161290325</v>
      </c>
      <c r="AM21" s="469">
        <v>0</v>
      </c>
      <c r="AN21" s="484">
        <v>0</v>
      </c>
      <c r="AO21" s="469">
        <v>11007.047419354845</v>
      </c>
      <c r="AP21" s="469">
        <v>1519.5448387096778</v>
      </c>
      <c r="AQ21" s="469">
        <v>3999.6741935483842</v>
      </c>
      <c r="AR21" s="471">
        <v>6000.0570967741915</v>
      </c>
      <c r="AS21" s="484">
        <v>8000</v>
      </c>
      <c r="AT21" s="484">
        <v>3500</v>
      </c>
      <c r="AU21" s="469">
        <v>800</v>
      </c>
      <c r="AV21" s="469">
        <v>3800</v>
      </c>
      <c r="AW21" s="480">
        <v>2044.9996774193546</v>
      </c>
      <c r="AX21" s="480">
        <v>369.61070967741654</v>
      </c>
      <c r="AY21" s="480">
        <v>0</v>
      </c>
      <c r="AZ21" s="480">
        <v>0</v>
      </c>
      <c r="BA21" s="480">
        <v>1800</v>
      </c>
      <c r="BB21" s="480">
        <v>2499.7025806451697</v>
      </c>
      <c r="BC21" s="480">
        <v>0</v>
      </c>
      <c r="BD21" s="480">
        <v>13500</v>
      </c>
      <c r="BE21" s="480">
        <v>15000</v>
      </c>
    </row>
    <row r="22" spans="1:123" ht="15" customHeight="1">
      <c r="A22" s="659"/>
      <c r="B22" s="327" t="s">
        <v>57</v>
      </c>
      <c r="C22" s="319"/>
      <c r="D22" s="470">
        <f>SUM(D15:D21)</f>
        <v>1522739.7946774191</v>
      </c>
      <c r="E22" s="470">
        <f t="shared" ref="E22:BC22" si="21">SUM(E15:E21)</f>
        <v>7465.0103225806479</v>
      </c>
      <c r="F22" s="470">
        <f t="shared" si="21"/>
        <v>12000</v>
      </c>
      <c r="G22" s="470">
        <f t="shared" si="21"/>
        <v>8400</v>
      </c>
      <c r="H22" s="470">
        <f t="shared" si="21"/>
        <v>20799.516129032265</v>
      </c>
      <c r="I22" s="470">
        <f t="shared" si="21"/>
        <v>4508.1445161290358</v>
      </c>
      <c r="J22" s="470">
        <f t="shared" si="21"/>
        <v>0</v>
      </c>
      <c r="K22" s="470">
        <f t="shared" si="21"/>
        <v>900</v>
      </c>
      <c r="L22" s="470">
        <f t="shared" si="21"/>
        <v>4226.3425806451414</v>
      </c>
      <c r="M22" s="470">
        <f t="shared" si="21"/>
        <v>4712.9283870967693</v>
      </c>
      <c r="N22" s="470">
        <f t="shared" si="21"/>
        <v>32000</v>
      </c>
      <c r="O22" s="470">
        <f t="shared" si="21"/>
        <v>42000</v>
      </c>
      <c r="P22" s="470">
        <f t="shared" si="21"/>
        <v>11300</v>
      </c>
      <c r="Q22" s="470">
        <f t="shared" si="21"/>
        <v>102659.55454838708</v>
      </c>
      <c r="R22" s="470">
        <f t="shared" si="21"/>
        <v>65100</v>
      </c>
      <c r="S22" s="470">
        <f t="shared" si="21"/>
        <v>247000</v>
      </c>
      <c r="T22" s="470">
        <f t="shared" si="21"/>
        <v>56000</v>
      </c>
      <c r="U22" s="470">
        <f t="shared" si="21"/>
        <v>35000</v>
      </c>
      <c r="V22" s="470">
        <f t="shared" si="21"/>
        <v>0</v>
      </c>
      <c r="W22" s="470">
        <f t="shared" ref="W22:X22" si="22">SUM(W15:W21)</f>
        <v>28000</v>
      </c>
      <c r="X22" s="470">
        <f t="shared" si="22"/>
        <v>35000</v>
      </c>
      <c r="Y22" s="470">
        <f t="shared" ref="Y22" si="23">SUM(Y15:Y21)</f>
        <v>5250</v>
      </c>
      <c r="Z22" s="470">
        <f>SUM(Z15:Z21)</f>
        <v>6000</v>
      </c>
      <c r="AA22" s="470">
        <f>SUM(AA15:AA21)</f>
        <v>35500</v>
      </c>
      <c r="AB22" s="470">
        <f t="shared" ref="AB22" si="24">SUM(AB15:AB21)</f>
        <v>0</v>
      </c>
      <c r="AC22" s="470">
        <f t="shared" ref="AC22:AG22" si="25">SUM(AC15:AC21)</f>
        <v>626.16129032258073</v>
      </c>
      <c r="AD22" s="470">
        <f t="shared" si="25"/>
        <v>22000</v>
      </c>
      <c r="AE22" s="470">
        <f t="shared" si="25"/>
        <v>9100</v>
      </c>
      <c r="AF22" s="470">
        <f t="shared" si="25"/>
        <v>27500</v>
      </c>
      <c r="AG22" s="470">
        <f t="shared" si="25"/>
        <v>56000</v>
      </c>
      <c r="AH22" s="470">
        <f t="shared" ref="AH22:AL22" si="26">SUM(AH15:AH21)</f>
        <v>14146.022258064497</v>
      </c>
      <c r="AI22" s="470">
        <f t="shared" si="26"/>
        <v>4800</v>
      </c>
      <c r="AJ22" s="470">
        <f t="shared" si="26"/>
        <v>46199.851935483872</v>
      </c>
      <c r="AK22" s="470">
        <f t="shared" si="26"/>
        <v>17499.38387096774</v>
      </c>
      <c r="AL22" s="470">
        <f t="shared" si="26"/>
        <v>14302.921612903228</v>
      </c>
      <c r="AM22" s="470">
        <f t="shared" ref="AM22" si="27">SUM(AM15:AM21)</f>
        <v>0</v>
      </c>
      <c r="AN22" s="470">
        <f t="shared" ref="AN22:AX22" si="28">SUM(AN15:AN21)</f>
        <v>6000</v>
      </c>
      <c r="AO22" s="470">
        <f t="shared" si="28"/>
        <v>77049.331935483919</v>
      </c>
      <c r="AP22" s="470">
        <f t="shared" si="28"/>
        <v>10636.813870967746</v>
      </c>
      <c r="AQ22" s="470">
        <f t="shared" si="28"/>
        <v>27997.719354838689</v>
      </c>
      <c r="AR22" s="470">
        <f t="shared" si="28"/>
        <v>60000.399677419351</v>
      </c>
      <c r="AS22" s="470">
        <f t="shared" si="28"/>
        <v>56000</v>
      </c>
      <c r="AT22" s="470">
        <f t="shared" si="28"/>
        <v>24500</v>
      </c>
      <c r="AU22" s="470">
        <f t="shared" si="28"/>
        <v>5850</v>
      </c>
      <c r="AV22" s="470">
        <f t="shared" si="28"/>
        <v>26600</v>
      </c>
      <c r="AW22" s="470">
        <f t="shared" si="28"/>
        <v>14314.997741935484</v>
      </c>
      <c r="AX22" s="470">
        <f t="shared" si="28"/>
        <v>2587.274967741916</v>
      </c>
      <c r="AY22" s="470">
        <f t="shared" si="21"/>
        <v>0</v>
      </c>
      <c r="AZ22" s="470">
        <f t="shared" ref="AZ22:BB22" si="29">SUM(AZ15:AZ21)</f>
        <v>5609.5016129031756</v>
      </c>
      <c r="BA22" s="470">
        <f t="shared" si="29"/>
        <v>12600</v>
      </c>
      <c r="BB22" s="470">
        <f t="shared" si="29"/>
        <v>17497.918064516187</v>
      </c>
      <c r="BC22" s="470">
        <f t="shared" si="21"/>
        <v>0</v>
      </c>
      <c r="BD22" s="470">
        <f t="shared" ref="BD22" si="30">SUM(BD15:BD21)</f>
        <v>94500</v>
      </c>
      <c r="BE22" s="470">
        <f t="shared" ref="BE22" si="31">SUM(BE15:BE21)</f>
        <v>105000</v>
      </c>
      <c r="BF22" s="358"/>
      <c r="BG22" s="358"/>
      <c r="BH22" s="358"/>
      <c r="BI22" s="358"/>
      <c r="BJ22" s="358"/>
      <c r="BK22" s="358"/>
      <c r="BL22" s="358"/>
      <c r="BM22" s="358"/>
      <c r="BN22" s="358"/>
      <c r="BO22" s="358"/>
      <c r="BP22" s="358"/>
      <c r="BQ22" s="358"/>
      <c r="BR22" s="358"/>
      <c r="BS22" s="358"/>
      <c r="BT22" s="358"/>
      <c r="BU22" s="358"/>
      <c r="BV22" s="358"/>
      <c r="BW22" s="358"/>
      <c r="BX22" s="358"/>
      <c r="BY22" s="358"/>
      <c r="BZ22" s="358"/>
      <c r="CA22" s="358"/>
      <c r="CB22" s="358"/>
      <c r="CC22" s="358"/>
      <c r="CD22" s="358"/>
      <c r="CE22" s="358"/>
      <c r="CF22" s="358"/>
      <c r="CG22" s="358"/>
      <c r="CH22" s="358"/>
      <c r="CI22" s="358"/>
      <c r="CJ22" s="358"/>
      <c r="CK22" s="358"/>
      <c r="CL22" s="358"/>
      <c r="CM22" s="358"/>
      <c r="CN22" s="358"/>
      <c r="CO22" s="358"/>
      <c r="CP22" s="358"/>
      <c r="CQ22" s="358"/>
      <c r="CR22" s="358"/>
      <c r="CS22" s="358"/>
      <c r="CT22" s="358"/>
      <c r="CU22" s="358"/>
      <c r="CV22" s="358"/>
      <c r="CW22" s="358"/>
      <c r="CX22" s="358"/>
      <c r="CY22" s="358"/>
      <c r="CZ22" s="358"/>
      <c r="DA22" s="358"/>
      <c r="DB22" s="358"/>
      <c r="DC22" s="358"/>
      <c r="DD22" s="358"/>
      <c r="DE22" s="358"/>
      <c r="DF22" s="358"/>
      <c r="DG22" s="358"/>
      <c r="DH22" s="358"/>
      <c r="DI22" s="358"/>
      <c r="DJ22" s="358"/>
      <c r="DK22" s="358"/>
      <c r="DL22" s="358"/>
      <c r="DM22" s="358"/>
      <c r="DN22" s="358"/>
      <c r="DO22" s="358"/>
      <c r="DP22" s="358"/>
      <c r="DQ22" s="358"/>
      <c r="DR22" s="358"/>
      <c r="DS22" s="358"/>
    </row>
    <row r="23" spans="1:123" ht="15" customHeight="1">
      <c r="A23" s="659"/>
      <c r="B23" s="327"/>
      <c r="C23" s="319"/>
      <c r="D23" s="470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0"/>
      <c r="W23" s="470"/>
      <c r="X23" s="470"/>
      <c r="Y23" s="470"/>
      <c r="Z23" s="470"/>
      <c r="AA23" s="470"/>
      <c r="AB23" s="470"/>
      <c r="AC23" s="470"/>
      <c r="AD23" s="470"/>
      <c r="AE23" s="470"/>
      <c r="AF23" s="470"/>
      <c r="AG23" s="470"/>
      <c r="AH23" s="470"/>
      <c r="AI23" s="470"/>
      <c r="AJ23" s="470"/>
      <c r="AK23" s="470"/>
      <c r="AL23" s="470"/>
      <c r="AM23" s="470"/>
      <c r="AN23" s="470"/>
      <c r="AO23" s="470"/>
      <c r="AP23" s="470"/>
      <c r="AQ23" s="470"/>
      <c r="AR23" s="470"/>
      <c r="AS23" s="470"/>
      <c r="AT23" s="470"/>
      <c r="AU23" s="470"/>
      <c r="AV23" s="470"/>
      <c r="AW23" s="470"/>
      <c r="AX23" s="470"/>
      <c r="AY23" s="470"/>
      <c r="AZ23" s="470"/>
      <c r="BA23" s="470"/>
      <c r="BB23" s="470"/>
      <c r="BC23" s="470"/>
      <c r="BD23" s="470"/>
      <c r="BE23" s="470"/>
      <c r="BF23" s="358"/>
      <c r="BG23" s="358"/>
      <c r="BH23" s="358"/>
      <c r="BI23" s="358"/>
      <c r="BJ23" s="358"/>
      <c r="BK23" s="358"/>
      <c r="BL23" s="358"/>
      <c r="BM23" s="358"/>
      <c r="BN23" s="358"/>
      <c r="BO23" s="358"/>
      <c r="BP23" s="358"/>
      <c r="BQ23" s="358"/>
      <c r="BR23" s="358"/>
      <c r="BS23" s="358"/>
      <c r="BT23" s="358"/>
      <c r="BU23" s="358"/>
      <c r="BV23" s="358"/>
      <c r="BW23" s="358"/>
      <c r="BX23" s="358"/>
      <c r="BY23" s="358"/>
      <c r="BZ23" s="358"/>
      <c r="CA23" s="358"/>
      <c r="CB23" s="358"/>
      <c r="CC23" s="358"/>
      <c r="CD23" s="358"/>
      <c r="CE23" s="358"/>
      <c r="CF23" s="358"/>
      <c r="CG23" s="358"/>
      <c r="CH23" s="358"/>
      <c r="CI23" s="358"/>
      <c r="CJ23" s="358"/>
      <c r="CK23" s="358"/>
      <c r="CL23" s="358"/>
      <c r="CM23" s="358"/>
      <c r="CN23" s="358"/>
      <c r="CO23" s="358"/>
      <c r="CP23" s="358"/>
      <c r="CQ23" s="358"/>
      <c r="CR23" s="358"/>
      <c r="CS23" s="358"/>
      <c r="CT23" s="358"/>
      <c r="CU23" s="358"/>
      <c r="CV23" s="358"/>
      <c r="CW23" s="358"/>
      <c r="CX23" s="358"/>
      <c r="CY23" s="358"/>
      <c r="CZ23" s="358"/>
      <c r="DA23" s="358"/>
      <c r="DB23" s="358"/>
      <c r="DC23" s="358"/>
      <c r="DD23" s="358"/>
      <c r="DE23" s="358"/>
      <c r="DF23" s="358"/>
      <c r="DG23" s="358"/>
      <c r="DH23" s="358"/>
      <c r="DI23" s="358"/>
      <c r="DJ23" s="358"/>
      <c r="DK23" s="358"/>
      <c r="DL23" s="358"/>
      <c r="DM23" s="358"/>
      <c r="DN23" s="358"/>
      <c r="DO23" s="358"/>
      <c r="DP23" s="358"/>
      <c r="DQ23" s="358"/>
      <c r="DR23" s="358"/>
      <c r="DS23" s="358"/>
    </row>
    <row r="24" spans="1:123" ht="15" customHeight="1">
      <c r="A24" s="659"/>
      <c r="B24" s="318">
        <f>B21+1</f>
        <v>46188</v>
      </c>
      <c r="C24" s="319" t="str">
        <f t="shared" si="18"/>
        <v>Sen</v>
      </c>
      <c r="D24" s="468">
        <f t="shared" si="19"/>
        <v>222286.63232258061</v>
      </c>
      <c r="E24" s="469">
        <v>1199.5729032258068</v>
      </c>
      <c r="F24" s="469">
        <v>2000</v>
      </c>
      <c r="G24" s="469">
        <v>1200</v>
      </c>
      <c r="H24" s="469">
        <v>3300</v>
      </c>
      <c r="I24" s="469">
        <v>644.02064516129087</v>
      </c>
      <c r="J24" s="469">
        <v>0</v>
      </c>
      <c r="K24" s="480">
        <v>150</v>
      </c>
      <c r="L24" s="480">
        <v>603.76322580644887</v>
      </c>
      <c r="M24" s="480">
        <v>673.27548387096704</v>
      </c>
      <c r="N24" s="469">
        <v>5500</v>
      </c>
      <c r="O24" s="469">
        <v>6000</v>
      </c>
      <c r="P24" s="469">
        <v>2500</v>
      </c>
      <c r="Q24" s="469">
        <v>16000</v>
      </c>
      <c r="R24" s="484">
        <v>9300</v>
      </c>
      <c r="S24" s="484">
        <v>29000</v>
      </c>
      <c r="T24" s="484">
        <v>8000</v>
      </c>
      <c r="U24" s="469">
        <v>7000</v>
      </c>
      <c r="V24" s="484">
        <v>0</v>
      </c>
      <c r="W24" s="484">
        <v>4000</v>
      </c>
      <c r="X24" s="484">
        <v>5000</v>
      </c>
      <c r="Y24" s="484">
        <v>750</v>
      </c>
      <c r="Z24" s="480">
        <v>1000</v>
      </c>
      <c r="AA24" s="484">
        <v>5500</v>
      </c>
      <c r="AB24" s="484">
        <v>0</v>
      </c>
      <c r="AC24" s="469">
        <v>89.451612903225808</v>
      </c>
      <c r="AD24" s="484">
        <v>3500</v>
      </c>
      <c r="AE24" s="484">
        <v>1300</v>
      </c>
      <c r="AF24" s="469">
        <v>5500</v>
      </c>
      <c r="AG24" s="484">
        <v>8000</v>
      </c>
      <c r="AH24" s="469">
        <v>2020.8603225806426</v>
      </c>
      <c r="AI24" s="469">
        <v>800</v>
      </c>
      <c r="AJ24" s="469">
        <v>7200</v>
      </c>
      <c r="AK24" s="469">
        <v>3499.876774193548</v>
      </c>
      <c r="AL24" s="469">
        <v>2043.2745161290325</v>
      </c>
      <c r="AM24" s="469">
        <v>0</v>
      </c>
      <c r="AN24" s="484">
        <v>1000</v>
      </c>
      <c r="AO24" s="469">
        <v>11007.047419354845</v>
      </c>
      <c r="AP24" s="469">
        <v>1519.5448387096778</v>
      </c>
      <c r="AQ24" s="469">
        <v>3999.6741935483842</v>
      </c>
      <c r="AR24" s="471">
        <v>9000.0570967741915</v>
      </c>
      <c r="AS24" s="484">
        <v>8000</v>
      </c>
      <c r="AT24" s="484">
        <v>3500</v>
      </c>
      <c r="AU24" s="469">
        <v>850</v>
      </c>
      <c r="AV24" s="469">
        <v>3800</v>
      </c>
      <c r="AW24" s="480">
        <v>2044.9996774193546</v>
      </c>
      <c r="AX24" s="480">
        <v>369.61070967741654</v>
      </c>
      <c r="AY24" s="480">
        <v>0</v>
      </c>
      <c r="AZ24" s="480">
        <v>1121.900322580635</v>
      </c>
      <c r="BA24" s="480">
        <v>1800</v>
      </c>
      <c r="BB24" s="480">
        <v>2499.7025806451697</v>
      </c>
      <c r="BC24" s="480">
        <v>0</v>
      </c>
      <c r="BD24" s="480">
        <v>13500</v>
      </c>
      <c r="BE24" s="480">
        <v>15000</v>
      </c>
      <c r="BF24" s="358"/>
      <c r="BG24" s="358"/>
      <c r="BH24" s="358"/>
      <c r="BI24" s="358"/>
      <c r="BJ24" s="358"/>
      <c r="BK24" s="358"/>
      <c r="BL24" s="358"/>
      <c r="BM24" s="358"/>
      <c r="BN24" s="358"/>
      <c r="BO24" s="358"/>
      <c r="BP24" s="358"/>
      <c r="BQ24" s="358"/>
      <c r="BR24" s="358"/>
      <c r="BS24" s="358"/>
      <c r="BT24" s="358"/>
      <c r="BU24" s="358"/>
      <c r="BV24" s="358"/>
      <c r="BW24" s="358"/>
      <c r="BX24" s="358"/>
      <c r="BY24" s="358"/>
      <c r="BZ24" s="358"/>
      <c r="CA24" s="358"/>
      <c r="CB24" s="358"/>
      <c r="CC24" s="358"/>
      <c r="CD24" s="358"/>
      <c r="CE24" s="358"/>
      <c r="CF24" s="358"/>
      <c r="CG24" s="358"/>
      <c r="CH24" s="358"/>
      <c r="CI24" s="358"/>
      <c r="CJ24" s="358"/>
      <c r="CK24" s="358"/>
      <c r="CL24" s="358"/>
      <c r="CM24" s="358"/>
      <c r="CN24" s="358"/>
      <c r="CO24" s="358"/>
      <c r="CP24" s="358"/>
      <c r="CQ24" s="358"/>
      <c r="CR24" s="358"/>
      <c r="CS24" s="358"/>
      <c r="CT24" s="358"/>
      <c r="CU24" s="358"/>
      <c r="CV24" s="358"/>
      <c r="CW24" s="358"/>
      <c r="CX24" s="358"/>
      <c r="CY24" s="358"/>
      <c r="CZ24" s="358"/>
      <c r="DA24" s="358"/>
      <c r="DB24" s="358"/>
      <c r="DC24" s="358"/>
      <c r="DD24" s="358"/>
      <c r="DE24" s="358"/>
      <c r="DF24" s="358"/>
      <c r="DG24" s="358"/>
      <c r="DH24" s="358"/>
      <c r="DI24" s="358"/>
      <c r="DJ24" s="358"/>
      <c r="DK24" s="358"/>
      <c r="DL24" s="358"/>
      <c r="DM24" s="358"/>
      <c r="DN24" s="358"/>
      <c r="DO24" s="358"/>
      <c r="DP24" s="358"/>
      <c r="DQ24" s="358"/>
      <c r="DR24" s="358"/>
      <c r="DS24" s="358"/>
    </row>
    <row r="25" spans="1:123" s="305" customFormat="1" ht="15" customHeight="1">
      <c r="A25" s="659"/>
      <c r="B25" s="318">
        <f t="shared" ref="B25:B26" si="32">B24+1</f>
        <v>46189</v>
      </c>
      <c r="C25" s="319" t="str">
        <f t="shared" ref="C25:C26" si="33">TEXT(B25,"ddd")</f>
        <v>Sel</v>
      </c>
      <c r="D25" s="468">
        <f t="shared" ref="D25:D26" si="34">SUM(E25:BE25)</f>
        <v>206115.15909677418</v>
      </c>
      <c r="E25" s="469">
        <v>0</v>
      </c>
      <c r="F25" s="469">
        <v>1000</v>
      </c>
      <c r="G25" s="469">
        <v>1200</v>
      </c>
      <c r="H25" s="469">
        <v>3300</v>
      </c>
      <c r="I25" s="469">
        <v>644.02064516129087</v>
      </c>
      <c r="J25" s="469">
        <v>0</v>
      </c>
      <c r="K25" s="480">
        <v>150</v>
      </c>
      <c r="L25" s="480">
        <v>603.76322580644887</v>
      </c>
      <c r="M25" s="480">
        <v>673.27548387096704</v>
      </c>
      <c r="N25" s="469">
        <v>0</v>
      </c>
      <c r="O25" s="469">
        <v>0</v>
      </c>
      <c r="P25" s="469">
        <v>1000</v>
      </c>
      <c r="Q25" s="469">
        <v>10000</v>
      </c>
      <c r="R25" s="484">
        <v>9300</v>
      </c>
      <c r="S25" s="484">
        <v>54000</v>
      </c>
      <c r="T25" s="484">
        <v>8000</v>
      </c>
      <c r="U25" s="469">
        <v>7000</v>
      </c>
      <c r="V25" s="484">
        <v>0</v>
      </c>
      <c r="W25" s="484">
        <v>2000</v>
      </c>
      <c r="X25" s="484">
        <v>2500</v>
      </c>
      <c r="Y25" s="484">
        <v>750</v>
      </c>
      <c r="Z25" s="480">
        <v>1000</v>
      </c>
      <c r="AA25" s="484">
        <v>5500</v>
      </c>
      <c r="AB25" s="484">
        <v>0</v>
      </c>
      <c r="AC25" s="469">
        <v>89.451612903225808</v>
      </c>
      <c r="AD25" s="484">
        <v>3500</v>
      </c>
      <c r="AE25" s="484">
        <v>1300</v>
      </c>
      <c r="AF25" s="469">
        <v>0</v>
      </c>
      <c r="AG25" s="484">
        <v>0</v>
      </c>
      <c r="AH25" s="469">
        <v>2020.8603225806426</v>
      </c>
      <c r="AI25" s="469">
        <v>800</v>
      </c>
      <c r="AJ25" s="469">
        <v>7200</v>
      </c>
      <c r="AK25" s="469">
        <v>3499.876774193548</v>
      </c>
      <c r="AL25" s="469">
        <v>2043.2745161290325</v>
      </c>
      <c r="AM25" s="469">
        <v>0</v>
      </c>
      <c r="AN25" s="484">
        <v>1000</v>
      </c>
      <c r="AO25" s="469">
        <v>11007.047419354845</v>
      </c>
      <c r="AP25" s="469">
        <v>1519.5448387096778</v>
      </c>
      <c r="AQ25" s="469">
        <v>3999.6741935483842</v>
      </c>
      <c r="AR25" s="471">
        <v>9000.0570967741915</v>
      </c>
      <c r="AS25" s="484">
        <v>8000</v>
      </c>
      <c r="AT25" s="484">
        <v>3500</v>
      </c>
      <c r="AU25" s="469">
        <v>0</v>
      </c>
      <c r="AV25" s="469">
        <v>3800</v>
      </c>
      <c r="AW25" s="480">
        <v>2044.9996774193546</v>
      </c>
      <c r="AX25" s="480">
        <v>369.61070967741654</v>
      </c>
      <c r="AY25" s="480">
        <v>0</v>
      </c>
      <c r="AZ25" s="480">
        <v>0</v>
      </c>
      <c r="BA25" s="480">
        <v>1800</v>
      </c>
      <c r="BB25" s="480">
        <v>2499.7025806451697</v>
      </c>
      <c r="BC25" s="480">
        <v>0</v>
      </c>
      <c r="BD25" s="480">
        <v>13500</v>
      </c>
      <c r="BE25" s="480">
        <v>15000</v>
      </c>
    </row>
    <row r="26" spans="1:123" s="305" customFormat="1" ht="14.25" customHeight="1">
      <c r="A26" s="659"/>
      <c r="B26" s="318">
        <f t="shared" si="32"/>
        <v>46190</v>
      </c>
      <c r="C26" s="319" t="str">
        <f t="shared" si="33"/>
        <v>Rab</v>
      </c>
      <c r="D26" s="468">
        <f t="shared" si="34"/>
        <v>222286.63232258061</v>
      </c>
      <c r="E26" s="469">
        <v>1199.5729032258068</v>
      </c>
      <c r="F26" s="469">
        <v>2000</v>
      </c>
      <c r="G26" s="469">
        <v>1200</v>
      </c>
      <c r="H26" s="469">
        <v>3300</v>
      </c>
      <c r="I26" s="469">
        <v>644.02064516129087</v>
      </c>
      <c r="J26" s="469">
        <v>0</v>
      </c>
      <c r="K26" s="480">
        <v>150</v>
      </c>
      <c r="L26" s="480">
        <v>603.76322580644887</v>
      </c>
      <c r="M26" s="480">
        <v>673.27548387096704</v>
      </c>
      <c r="N26" s="469">
        <v>5500</v>
      </c>
      <c r="O26" s="469">
        <v>6000</v>
      </c>
      <c r="P26" s="469">
        <v>2500</v>
      </c>
      <c r="Q26" s="469">
        <v>16000</v>
      </c>
      <c r="R26" s="484">
        <v>9300</v>
      </c>
      <c r="S26" s="484">
        <v>29000</v>
      </c>
      <c r="T26" s="484">
        <v>8000</v>
      </c>
      <c r="U26" s="469">
        <v>7000</v>
      </c>
      <c r="V26" s="484">
        <v>0</v>
      </c>
      <c r="W26" s="484">
        <v>4000</v>
      </c>
      <c r="X26" s="484">
        <v>5000</v>
      </c>
      <c r="Y26" s="484">
        <v>750</v>
      </c>
      <c r="Z26" s="480">
        <v>1000</v>
      </c>
      <c r="AA26" s="484">
        <v>5500</v>
      </c>
      <c r="AB26" s="484">
        <v>0</v>
      </c>
      <c r="AC26" s="469">
        <v>89.451612903225808</v>
      </c>
      <c r="AD26" s="484">
        <v>3500</v>
      </c>
      <c r="AE26" s="484">
        <v>1300</v>
      </c>
      <c r="AF26" s="469">
        <v>5500</v>
      </c>
      <c r="AG26" s="484">
        <v>8000</v>
      </c>
      <c r="AH26" s="469">
        <v>2020.8603225806426</v>
      </c>
      <c r="AI26" s="469">
        <v>800</v>
      </c>
      <c r="AJ26" s="469">
        <v>7200</v>
      </c>
      <c r="AK26" s="469">
        <v>3499.876774193548</v>
      </c>
      <c r="AL26" s="469">
        <v>2043.2745161290325</v>
      </c>
      <c r="AM26" s="469">
        <v>0</v>
      </c>
      <c r="AN26" s="484">
        <v>1000</v>
      </c>
      <c r="AO26" s="469">
        <v>11007.047419354845</v>
      </c>
      <c r="AP26" s="469">
        <v>1519.5448387096778</v>
      </c>
      <c r="AQ26" s="469">
        <v>3999.6741935483842</v>
      </c>
      <c r="AR26" s="471">
        <v>9000.0570967741915</v>
      </c>
      <c r="AS26" s="484">
        <v>8000</v>
      </c>
      <c r="AT26" s="484">
        <v>3500</v>
      </c>
      <c r="AU26" s="469">
        <v>850</v>
      </c>
      <c r="AV26" s="469">
        <v>3800</v>
      </c>
      <c r="AW26" s="480">
        <v>2044.9996774193546</v>
      </c>
      <c r="AX26" s="480">
        <v>369.61070967741654</v>
      </c>
      <c r="AY26" s="480">
        <v>0</v>
      </c>
      <c r="AZ26" s="480">
        <v>1121.900322580635</v>
      </c>
      <c r="BA26" s="480">
        <v>1800</v>
      </c>
      <c r="BB26" s="480">
        <v>2499.7025806451697</v>
      </c>
      <c r="BC26" s="480">
        <v>0</v>
      </c>
      <c r="BD26" s="480">
        <v>13500</v>
      </c>
      <c r="BE26" s="480">
        <v>15000</v>
      </c>
    </row>
    <row r="27" spans="1:123" ht="15" customHeight="1">
      <c r="A27" s="659">
        <f>WEEKNUM(B27)</f>
        <v>25</v>
      </c>
      <c r="B27" s="318">
        <f>B26+1</f>
        <v>46191</v>
      </c>
      <c r="C27" s="319" t="str">
        <f t="shared" ref="C27:C30" si="35">TEXT(B27,"ddd")</f>
        <v>Kam</v>
      </c>
      <c r="D27" s="468">
        <f t="shared" ref="D27:D30" si="36">SUM(E27:BE27)</f>
        <v>222286.63232258061</v>
      </c>
      <c r="E27" s="469">
        <v>1199.5729032258068</v>
      </c>
      <c r="F27" s="469">
        <v>2000</v>
      </c>
      <c r="G27" s="469">
        <v>1200</v>
      </c>
      <c r="H27" s="469">
        <v>3300</v>
      </c>
      <c r="I27" s="469">
        <v>644.02064516129087</v>
      </c>
      <c r="J27" s="469">
        <v>0</v>
      </c>
      <c r="K27" s="480">
        <v>150</v>
      </c>
      <c r="L27" s="480">
        <v>603.76322580644887</v>
      </c>
      <c r="M27" s="480">
        <v>673.27548387096704</v>
      </c>
      <c r="N27" s="469">
        <v>5500</v>
      </c>
      <c r="O27" s="469">
        <v>6000</v>
      </c>
      <c r="P27" s="469">
        <v>2500</v>
      </c>
      <c r="Q27" s="469">
        <v>16000</v>
      </c>
      <c r="R27" s="484">
        <v>9300</v>
      </c>
      <c r="S27" s="484">
        <v>29000</v>
      </c>
      <c r="T27" s="484">
        <v>8000</v>
      </c>
      <c r="U27" s="469">
        <v>7000</v>
      </c>
      <c r="V27" s="484">
        <v>0</v>
      </c>
      <c r="W27" s="484">
        <v>4000</v>
      </c>
      <c r="X27" s="484">
        <v>5000</v>
      </c>
      <c r="Y27" s="484">
        <v>750</v>
      </c>
      <c r="Z27" s="480">
        <v>1000</v>
      </c>
      <c r="AA27" s="484">
        <v>5500</v>
      </c>
      <c r="AB27" s="484">
        <v>0</v>
      </c>
      <c r="AC27" s="469">
        <v>89.451612903225808</v>
      </c>
      <c r="AD27" s="484">
        <v>3500</v>
      </c>
      <c r="AE27" s="484">
        <v>1300</v>
      </c>
      <c r="AF27" s="469">
        <v>5500</v>
      </c>
      <c r="AG27" s="484">
        <v>8000</v>
      </c>
      <c r="AH27" s="469">
        <v>2020.8603225806426</v>
      </c>
      <c r="AI27" s="469">
        <v>800</v>
      </c>
      <c r="AJ27" s="469">
        <v>7200</v>
      </c>
      <c r="AK27" s="469">
        <v>3499.876774193548</v>
      </c>
      <c r="AL27" s="469">
        <v>2043.2745161290325</v>
      </c>
      <c r="AM27" s="469">
        <v>0</v>
      </c>
      <c r="AN27" s="484">
        <v>1000</v>
      </c>
      <c r="AO27" s="469">
        <v>11007.047419354845</v>
      </c>
      <c r="AP27" s="469">
        <v>1519.5448387096778</v>
      </c>
      <c r="AQ27" s="469">
        <v>3999.6741935483842</v>
      </c>
      <c r="AR27" s="471">
        <v>9000.0570967741915</v>
      </c>
      <c r="AS27" s="484">
        <v>8000</v>
      </c>
      <c r="AT27" s="484">
        <v>3500</v>
      </c>
      <c r="AU27" s="469">
        <v>850</v>
      </c>
      <c r="AV27" s="469">
        <v>3800</v>
      </c>
      <c r="AW27" s="480">
        <v>2044.9996774193546</v>
      </c>
      <c r="AX27" s="480">
        <v>369.61070967741654</v>
      </c>
      <c r="AY27" s="480">
        <v>0</v>
      </c>
      <c r="AZ27" s="480">
        <v>1121.900322580635</v>
      </c>
      <c r="BA27" s="480">
        <v>1800</v>
      </c>
      <c r="BB27" s="480">
        <v>2499.7025806451697</v>
      </c>
      <c r="BC27" s="480">
        <v>0</v>
      </c>
      <c r="BD27" s="480">
        <v>13500</v>
      </c>
      <c r="BE27" s="480">
        <v>15000</v>
      </c>
      <c r="BF27" s="358"/>
      <c r="BG27" s="358"/>
      <c r="BH27" s="358"/>
      <c r="BI27" s="358"/>
      <c r="BJ27" s="358"/>
      <c r="BK27" s="358"/>
      <c r="BL27" s="358"/>
      <c r="BM27" s="358"/>
      <c r="BN27" s="358"/>
      <c r="BO27" s="358"/>
      <c r="BP27" s="358"/>
      <c r="BQ27" s="358"/>
      <c r="BR27" s="358"/>
      <c r="BS27" s="358"/>
      <c r="BT27" s="358"/>
      <c r="BU27" s="358"/>
      <c r="BV27" s="358"/>
      <c r="BW27" s="358"/>
      <c r="BX27" s="358"/>
      <c r="BY27" s="358"/>
      <c r="BZ27" s="358"/>
      <c r="CA27" s="358"/>
      <c r="CB27" s="358"/>
      <c r="CC27" s="358"/>
      <c r="CD27" s="358"/>
      <c r="CE27" s="358"/>
      <c r="CF27" s="358"/>
      <c r="CG27" s="358"/>
      <c r="CH27" s="358"/>
      <c r="CI27" s="358"/>
      <c r="CJ27" s="358"/>
      <c r="CK27" s="358"/>
      <c r="CL27" s="358"/>
      <c r="CM27" s="358"/>
      <c r="CN27" s="358"/>
      <c r="CO27" s="358"/>
      <c r="CP27" s="358"/>
      <c r="CQ27" s="358"/>
      <c r="CR27" s="358"/>
      <c r="CS27" s="358"/>
      <c r="CT27" s="358"/>
      <c r="CU27" s="358"/>
      <c r="CV27" s="358"/>
      <c r="CW27" s="358"/>
      <c r="CX27" s="358"/>
      <c r="CY27" s="358"/>
      <c r="CZ27" s="358"/>
      <c r="DA27" s="358"/>
      <c r="DB27" s="358"/>
      <c r="DC27" s="358"/>
      <c r="DD27" s="358"/>
      <c r="DE27" s="358"/>
      <c r="DF27" s="358"/>
      <c r="DG27" s="358"/>
      <c r="DH27" s="358"/>
      <c r="DI27" s="358"/>
      <c r="DJ27" s="358"/>
      <c r="DK27" s="358"/>
      <c r="DL27" s="358"/>
      <c r="DM27" s="358"/>
      <c r="DN27" s="358"/>
      <c r="DO27" s="358"/>
      <c r="DP27" s="358"/>
      <c r="DQ27" s="358"/>
      <c r="DR27" s="358"/>
      <c r="DS27" s="358"/>
    </row>
    <row r="28" spans="1:123" ht="15" customHeight="1">
      <c r="A28" s="659"/>
      <c r="B28" s="318">
        <f t="shared" ref="B28:B30" si="37">B27+1</f>
        <v>46192</v>
      </c>
      <c r="C28" s="319" t="str">
        <f t="shared" si="35"/>
        <v>Jum</v>
      </c>
      <c r="D28" s="468">
        <f t="shared" si="36"/>
        <v>222286.63232258061</v>
      </c>
      <c r="E28" s="469">
        <v>1199.5729032258068</v>
      </c>
      <c r="F28" s="469">
        <v>2000</v>
      </c>
      <c r="G28" s="469">
        <v>1200</v>
      </c>
      <c r="H28" s="469">
        <v>3300</v>
      </c>
      <c r="I28" s="469">
        <v>644.02064516129087</v>
      </c>
      <c r="J28" s="469">
        <v>0</v>
      </c>
      <c r="K28" s="480">
        <v>150</v>
      </c>
      <c r="L28" s="480">
        <v>603.76322580644887</v>
      </c>
      <c r="M28" s="480">
        <v>673.27548387096704</v>
      </c>
      <c r="N28" s="469">
        <v>5500</v>
      </c>
      <c r="O28" s="469">
        <v>6000</v>
      </c>
      <c r="P28" s="469">
        <v>2500</v>
      </c>
      <c r="Q28" s="469">
        <v>16000</v>
      </c>
      <c r="R28" s="484">
        <v>9300</v>
      </c>
      <c r="S28" s="484">
        <v>29000</v>
      </c>
      <c r="T28" s="484">
        <v>8000</v>
      </c>
      <c r="U28" s="469">
        <v>7000</v>
      </c>
      <c r="V28" s="484">
        <v>0</v>
      </c>
      <c r="W28" s="484">
        <v>4000</v>
      </c>
      <c r="X28" s="484">
        <v>5000</v>
      </c>
      <c r="Y28" s="484">
        <v>750</v>
      </c>
      <c r="Z28" s="480">
        <v>1000</v>
      </c>
      <c r="AA28" s="484">
        <v>5500</v>
      </c>
      <c r="AB28" s="484">
        <v>0</v>
      </c>
      <c r="AC28" s="469">
        <v>89.451612903225808</v>
      </c>
      <c r="AD28" s="484">
        <v>3500</v>
      </c>
      <c r="AE28" s="484">
        <v>1300</v>
      </c>
      <c r="AF28" s="469">
        <v>5500</v>
      </c>
      <c r="AG28" s="484">
        <v>8000</v>
      </c>
      <c r="AH28" s="469">
        <v>2020.8603225806426</v>
      </c>
      <c r="AI28" s="469">
        <v>800</v>
      </c>
      <c r="AJ28" s="469">
        <v>7200</v>
      </c>
      <c r="AK28" s="469">
        <v>3499.876774193548</v>
      </c>
      <c r="AL28" s="469">
        <v>2043.2745161290325</v>
      </c>
      <c r="AM28" s="469">
        <v>0</v>
      </c>
      <c r="AN28" s="484">
        <v>1000</v>
      </c>
      <c r="AO28" s="469">
        <v>11007.047419354845</v>
      </c>
      <c r="AP28" s="469">
        <v>1519.5448387096778</v>
      </c>
      <c r="AQ28" s="469">
        <v>3999.6741935483842</v>
      </c>
      <c r="AR28" s="471">
        <v>9000.0570967741915</v>
      </c>
      <c r="AS28" s="484">
        <v>8000</v>
      </c>
      <c r="AT28" s="484">
        <v>3500</v>
      </c>
      <c r="AU28" s="469">
        <v>850</v>
      </c>
      <c r="AV28" s="469">
        <v>3800</v>
      </c>
      <c r="AW28" s="480">
        <v>2044.9996774193546</v>
      </c>
      <c r="AX28" s="480">
        <v>369.61070967741654</v>
      </c>
      <c r="AY28" s="480">
        <v>0</v>
      </c>
      <c r="AZ28" s="480">
        <v>1121.900322580635</v>
      </c>
      <c r="BA28" s="480">
        <v>1800</v>
      </c>
      <c r="BB28" s="480">
        <v>2499.7025806451697</v>
      </c>
      <c r="BC28" s="480">
        <v>0</v>
      </c>
      <c r="BD28" s="480">
        <v>13500</v>
      </c>
      <c r="BE28" s="480">
        <v>15000</v>
      </c>
      <c r="BF28" s="358"/>
      <c r="BG28" s="358"/>
      <c r="BH28" s="358"/>
      <c r="BI28" s="358"/>
      <c r="BJ28" s="358"/>
      <c r="BK28" s="358"/>
      <c r="BL28" s="358"/>
      <c r="BM28" s="358"/>
      <c r="BN28" s="358"/>
      <c r="BO28" s="358"/>
      <c r="BP28" s="358"/>
      <c r="BQ28" s="358"/>
      <c r="BR28" s="358"/>
      <c r="BS28" s="358"/>
      <c r="BT28" s="358"/>
      <c r="BU28" s="358"/>
      <c r="BV28" s="358"/>
      <c r="BW28" s="358"/>
      <c r="BX28" s="358"/>
      <c r="BY28" s="358"/>
      <c r="BZ28" s="358"/>
      <c r="CA28" s="358"/>
      <c r="CB28" s="358"/>
      <c r="CC28" s="358"/>
      <c r="CD28" s="358"/>
      <c r="CE28" s="358"/>
      <c r="CF28" s="358"/>
      <c r="CG28" s="358"/>
      <c r="CH28" s="358"/>
      <c r="CI28" s="358"/>
      <c r="CJ28" s="358"/>
      <c r="CK28" s="358"/>
      <c r="CL28" s="358"/>
      <c r="CM28" s="358"/>
      <c r="CN28" s="358"/>
      <c r="CO28" s="358"/>
      <c r="CP28" s="358"/>
      <c r="CQ28" s="358"/>
      <c r="CR28" s="358"/>
      <c r="CS28" s="358"/>
      <c r="CT28" s="358"/>
      <c r="CU28" s="358"/>
      <c r="CV28" s="358"/>
      <c r="CW28" s="358"/>
      <c r="CX28" s="358"/>
      <c r="CY28" s="358"/>
      <c r="CZ28" s="358"/>
      <c r="DA28" s="358"/>
      <c r="DB28" s="358"/>
      <c r="DC28" s="358"/>
      <c r="DD28" s="358"/>
      <c r="DE28" s="358"/>
      <c r="DF28" s="358"/>
      <c r="DG28" s="358"/>
      <c r="DH28" s="358"/>
      <c r="DI28" s="358"/>
      <c r="DJ28" s="358"/>
      <c r="DK28" s="358"/>
      <c r="DL28" s="358"/>
      <c r="DM28" s="358"/>
      <c r="DN28" s="358"/>
      <c r="DO28" s="358"/>
      <c r="DP28" s="358"/>
      <c r="DQ28" s="358"/>
      <c r="DR28" s="358"/>
      <c r="DS28" s="358"/>
    </row>
    <row r="29" spans="1:123" ht="15" customHeight="1">
      <c r="A29" s="659"/>
      <c r="B29" s="318">
        <f t="shared" si="37"/>
        <v>46193</v>
      </c>
      <c r="C29" s="319" t="str">
        <f t="shared" si="35"/>
        <v>Sab</v>
      </c>
      <c r="D29" s="468">
        <f t="shared" si="36"/>
        <v>220148.85522580642</v>
      </c>
      <c r="E29" s="469">
        <v>733.57290322580695</v>
      </c>
      <c r="F29" s="469">
        <v>1000</v>
      </c>
      <c r="G29" s="469">
        <v>1200</v>
      </c>
      <c r="H29" s="469">
        <v>3300</v>
      </c>
      <c r="I29" s="469">
        <v>644.02064516129087</v>
      </c>
      <c r="J29" s="469">
        <v>0</v>
      </c>
      <c r="K29" s="480">
        <v>150</v>
      </c>
      <c r="L29" s="480">
        <v>603.76322580644887</v>
      </c>
      <c r="M29" s="480">
        <v>673.27548387096704</v>
      </c>
      <c r="N29" s="469">
        <v>4500</v>
      </c>
      <c r="O29" s="469">
        <v>6000</v>
      </c>
      <c r="P29" s="469">
        <v>1000</v>
      </c>
      <c r="Q29" s="469">
        <v>16000</v>
      </c>
      <c r="R29" s="484">
        <v>9300</v>
      </c>
      <c r="S29" s="484">
        <v>48000</v>
      </c>
      <c r="T29" s="484">
        <v>8000</v>
      </c>
      <c r="U29" s="469">
        <v>0</v>
      </c>
      <c r="V29" s="484">
        <v>0</v>
      </c>
      <c r="W29" s="484">
        <v>4000</v>
      </c>
      <c r="X29" s="484">
        <v>5000</v>
      </c>
      <c r="Y29" s="484">
        <v>750</v>
      </c>
      <c r="Z29" s="480">
        <v>1000</v>
      </c>
      <c r="AA29" s="484">
        <v>5500</v>
      </c>
      <c r="AB29" s="484">
        <v>0</v>
      </c>
      <c r="AC29" s="469">
        <v>89.451612903225808</v>
      </c>
      <c r="AD29" s="484">
        <v>3500</v>
      </c>
      <c r="AE29" s="484">
        <v>1300</v>
      </c>
      <c r="AF29" s="469">
        <v>0</v>
      </c>
      <c r="AG29" s="484">
        <v>8000</v>
      </c>
      <c r="AH29" s="469">
        <v>2020.8603225806426</v>
      </c>
      <c r="AI29" s="469">
        <v>800</v>
      </c>
      <c r="AJ29" s="469">
        <v>7200</v>
      </c>
      <c r="AK29" s="469">
        <v>0</v>
      </c>
      <c r="AL29" s="469">
        <v>2043.2745161290325</v>
      </c>
      <c r="AM29" s="469">
        <v>0</v>
      </c>
      <c r="AN29" s="484">
        <v>1000</v>
      </c>
      <c r="AO29" s="469">
        <v>11007.047419354845</v>
      </c>
      <c r="AP29" s="469">
        <v>1519.5448387096778</v>
      </c>
      <c r="AQ29" s="469">
        <v>3999.6741935483842</v>
      </c>
      <c r="AR29" s="471">
        <v>9000.0570967741915</v>
      </c>
      <c r="AS29" s="484">
        <v>8000</v>
      </c>
      <c r="AT29" s="484">
        <v>3500</v>
      </c>
      <c r="AU29" s="469">
        <v>800</v>
      </c>
      <c r="AV29" s="469">
        <v>3800</v>
      </c>
      <c r="AW29" s="480">
        <v>2044.9996774193546</v>
      </c>
      <c r="AX29" s="480">
        <v>369.61070967741654</v>
      </c>
      <c r="AY29" s="480">
        <v>0</v>
      </c>
      <c r="AZ29" s="480">
        <v>0</v>
      </c>
      <c r="BA29" s="480">
        <v>1800</v>
      </c>
      <c r="BB29" s="480">
        <v>2499.7025806451697</v>
      </c>
      <c r="BC29" s="480">
        <v>0</v>
      </c>
      <c r="BD29" s="480">
        <v>13500</v>
      </c>
      <c r="BE29" s="480">
        <v>15000</v>
      </c>
      <c r="BF29" s="358"/>
      <c r="BG29" s="358"/>
      <c r="BH29" s="358"/>
      <c r="BI29" s="358"/>
      <c r="BJ29" s="358"/>
      <c r="BK29" s="358"/>
      <c r="BL29" s="358"/>
      <c r="BM29" s="358"/>
      <c r="BN29" s="358"/>
      <c r="BO29" s="358"/>
      <c r="BP29" s="358"/>
      <c r="BQ29" s="358"/>
      <c r="BR29" s="358"/>
      <c r="BS29" s="358"/>
      <c r="BT29" s="358"/>
      <c r="BU29" s="358"/>
      <c r="BV29" s="358"/>
      <c r="BW29" s="358"/>
      <c r="BX29" s="358"/>
      <c r="BY29" s="358"/>
      <c r="BZ29" s="358"/>
      <c r="CA29" s="358"/>
      <c r="CB29" s="358"/>
      <c r="CC29" s="358"/>
      <c r="CD29" s="358"/>
      <c r="CE29" s="358"/>
      <c r="CF29" s="358"/>
      <c r="CG29" s="358"/>
      <c r="CH29" s="358"/>
      <c r="CI29" s="358"/>
      <c r="CJ29" s="358"/>
      <c r="CK29" s="358"/>
      <c r="CL29" s="358"/>
      <c r="CM29" s="358"/>
      <c r="CN29" s="358"/>
      <c r="CO29" s="358"/>
      <c r="CP29" s="358"/>
      <c r="CQ29" s="358"/>
      <c r="CR29" s="358"/>
      <c r="CS29" s="358"/>
      <c r="CT29" s="358"/>
      <c r="CU29" s="358"/>
      <c r="CV29" s="358"/>
      <c r="CW29" s="358"/>
      <c r="CX29" s="358"/>
      <c r="CY29" s="358"/>
      <c r="CZ29" s="358"/>
      <c r="DA29" s="358"/>
      <c r="DB29" s="358"/>
      <c r="DC29" s="358"/>
      <c r="DD29" s="358"/>
      <c r="DE29" s="358"/>
      <c r="DF29" s="358"/>
      <c r="DG29" s="358"/>
      <c r="DH29" s="358"/>
      <c r="DI29" s="358"/>
      <c r="DJ29" s="358"/>
      <c r="DK29" s="358"/>
      <c r="DL29" s="358"/>
      <c r="DM29" s="358"/>
      <c r="DN29" s="358"/>
      <c r="DO29" s="358"/>
      <c r="DP29" s="358"/>
      <c r="DQ29" s="358"/>
      <c r="DR29" s="358"/>
      <c r="DS29" s="358"/>
    </row>
    <row r="30" spans="1:123" ht="15" customHeight="1">
      <c r="A30" s="659"/>
      <c r="B30" s="318">
        <f t="shared" si="37"/>
        <v>46194</v>
      </c>
      <c r="C30" s="319" t="str">
        <f t="shared" si="35"/>
        <v>Mgg</v>
      </c>
      <c r="D30" s="468">
        <f t="shared" si="36"/>
        <v>193657.77783870968</v>
      </c>
      <c r="E30" s="469">
        <v>733.57290322580695</v>
      </c>
      <c r="F30" s="469">
        <v>1000</v>
      </c>
      <c r="G30" s="469">
        <v>1200</v>
      </c>
      <c r="H30" s="469">
        <v>999.51612903226578</v>
      </c>
      <c r="I30" s="469">
        <v>644.02064516129087</v>
      </c>
      <c r="J30" s="469">
        <v>0</v>
      </c>
      <c r="K30" s="480">
        <v>0</v>
      </c>
      <c r="L30" s="480">
        <v>603.76322580644887</v>
      </c>
      <c r="M30" s="480">
        <v>673.27548387096704</v>
      </c>
      <c r="N30" s="469">
        <v>0</v>
      </c>
      <c r="O30" s="469">
        <v>6000</v>
      </c>
      <c r="P30" s="469">
        <v>300</v>
      </c>
      <c r="Q30" s="469">
        <v>6659.5545483870847</v>
      </c>
      <c r="R30" s="484">
        <v>9300</v>
      </c>
      <c r="S30" s="484">
        <f>48000+6000</f>
        <v>54000</v>
      </c>
      <c r="T30" s="484">
        <v>8000</v>
      </c>
      <c r="U30" s="469">
        <v>0</v>
      </c>
      <c r="V30" s="484">
        <v>0</v>
      </c>
      <c r="W30" s="484">
        <v>4000</v>
      </c>
      <c r="X30" s="484">
        <v>5000</v>
      </c>
      <c r="Y30" s="484">
        <v>750</v>
      </c>
      <c r="Z30" s="480">
        <v>0</v>
      </c>
      <c r="AA30" s="484">
        <v>2500</v>
      </c>
      <c r="AB30" s="484">
        <v>0</v>
      </c>
      <c r="AC30" s="469">
        <v>89.451612903225808</v>
      </c>
      <c r="AD30" s="484">
        <v>1000</v>
      </c>
      <c r="AE30" s="484">
        <v>1300</v>
      </c>
      <c r="AF30" s="469">
        <v>0</v>
      </c>
      <c r="AG30" s="484">
        <v>8000</v>
      </c>
      <c r="AH30" s="469">
        <v>2020.8603225806426</v>
      </c>
      <c r="AI30" s="469">
        <v>0</v>
      </c>
      <c r="AJ30" s="469">
        <v>2999.8519354838745</v>
      </c>
      <c r="AK30" s="469">
        <v>0</v>
      </c>
      <c r="AL30" s="469">
        <v>2043.2745161290325</v>
      </c>
      <c r="AM30" s="469">
        <v>0</v>
      </c>
      <c r="AN30" s="484">
        <v>0</v>
      </c>
      <c r="AO30" s="469">
        <v>11007.047419354845</v>
      </c>
      <c r="AP30" s="469">
        <v>1519.5448387096778</v>
      </c>
      <c r="AQ30" s="469">
        <v>3999.6741935483842</v>
      </c>
      <c r="AR30" s="471">
        <v>6000.0570967741915</v>
      </c>
      <c r="AS30" s="484">
        <v>8000</v>
      </c>
      <c r="AT30" s="484">
        <v>3500</v>
      </c>
      <c r="AU30" s="469">
        <v>800</v>
      </c>
      <c r="AV30" s="469">
        <v>3800</v>
      </c>
      <c r="AW30" s="480">
        <v>2044.9996774193546</v>
      </c>
      <c r="AX30" s="480">
        <v>369.61070967741654</v>
      </c>
      <c r="AY30" s="480">
        <v>0</v>
      </c>
      <c r="AZ30" s="480">
        <v>0</v>
      </c>
      <c r="BA30" s="480">
        <v>1800</v>
      </c>
      <c r="BB30" s="480">
        <v>2499.7025806451697</v>
      </c>
      <c r="BC30" s="480">
        <v>0</v>
      </c>
      <c r="BD30" s="480">
        <v>13500</v>
      </c>
      <c r="BE30" s="480">
        <v>15000</v>
      </c>
      <c r="BF30" s="358"/>
      <c r="BG30" s="358"/>
      <c r="BH30" s="358"/>
      <c r="BI30" s="358"/>
      <c r="BJ30" s="358"/>
      <c r="BK30" s="358"/>
      <c r="BL30" s="358"/>
      <c r="BM30" s="358"/>
      <c r="BN30" s="358"/>
      <c r="BO30" s="358"/>
      <c r="BP30" s="358"/>
      <c r="BQ30" s="358"/>
      <c r="BR30" s="358"/>
      <c r="BS30" s="358"/>
      <c r="BT30" s="358"/>
      <c r="BU30" s="358"/>
      <c r="BV30" s="358"/>
      <c r="BW30" s="358"/>
      <c r="BX30" s="358"/>
      <c r="BY30" s="358"/>
      <c r="BZ30" s="358"/>
      <c r="CA30" s="358"/>
      <c r="CB30" s="358"/>
      <c r="CC30" s="358"/>
      <c r="CD30" s="358"/>
      <c r="CE30" s="358"/>
      <c r="CF30" s="358"/>
      <c r="CG30" s="358"/>
      <c r="CH30" s="358"/>
      <c r="CI30" s="358"/>
      <c r="CJ30" s="358"/>
      <c r="CK30" s="358"/>
      <c r="CL30" s="358"/>
      <c r="CM30" s="358"/>
      <c r="CN30" s="358"/>
      <c r="CO30" s="358"/>
      <c r="CP30" s="358"/>
      <c r="CQ30" s="358"/>
      <c r="CR30" s="358"/>
      <c r="CS30" s="358"/>
      <c r="CT30" s="358"/>
      <c r="CU30" s="358"/>
      <c r="CV30" s="358"/>
      <c r="CW30" s="358"/>
      <c r="CX30" s="358"/>
      <c r="CY30" s="358"/>
      <c r="CZ30" s="358"/>
      <c r="DA30" s="358"/>
      <c r="DB30" s="358"/>
      <c r="DC30" s="358"/>
      <c r="DD30" s="358"/>
      <c r="DE30" s="358"/>
      <c r="DF30" s="358"/>
      <c r="DG30" s="358"/>
      <c r="DH30" s="358"/>
      <c r="DI30" s="358"/>
      <c r="DJ30" s="358"/>
      <c r="DK30" s="358"/>
      <c r="DL30" s="358"/>
      <c r="DM30" s="358"/>
      <c r="DN30" s="358"/>
      <c r="DO30" s="358"/>
      <c r="DP30" s="358"/>
      <c r="DQ30" s="358"/>
      <c r="DR30" s="358"/>
      <c r="DS30" s="358"/>
    </row>
    <row r="31" spans="1:123" ht="15" customHeight="1">
      <c r="A31" s="659"/>
      <c r="B31" s="327" t="s">
        <v>57</v>
      </c>
      <c r="C31" s="319"/>
      <c r="D31" s="470">
        <f>SUM(D24:D30)</f>
        <v>1509068.3214516127</v>
      </c>
      <c r="E31" s="470">
        <f t="shared" ref="E31:BC31" si="38">SUM(E24:E30)</f>
        <v>6265.437419354841</v>
      </c>
      <c r="F31" s="470">
        <f t="shared" si="38"/>
        <v>11000</v>
      </c>
      <c r="G31" s="470">
        <f t="shared" si="38"/>
        <v>8400</v>
      </c>
      <c r="H31" s="470">
        <f t="shared" si="38"/>
        <v>20799.516129032265</v>
      </c>
      <c r="I31" s="470">
        <f t="shared" si="38"/>
        <v>4508.1445161290358</v>
      </c>
      <c r="J31" s="470">
        <f t="shared" si="38"/>
        <v>0</v>
      </c>
      <c r="K31" s="470">
        <f t="shared" si="38"/>
        <v>900</v>
      </c>
      <c r="L31" s="470">
        <f t="shared" si="38"/>
        <v>4226.3425806451414</v>
      </c>
      <c r="M31" s="470">
        <f t="shared" si="38"/>
        <v>4712.9283870967693</v>
      </c>
      <c r="N31" s="470">
        <f t="shared" si="38"/>
        <v>26500</v>
      </c>
      <c r="O31" s="470">
        <f t="shared" si="38"/>
        <v>36000</v>
      </c>
      <c r="P31" s="470">
        <f t="shared" si="38"/>
        <v>12300</v>
      </c>
      <c r="Q31" s="470">
        <f t="shared" si="38"/>
        <v>96659.554548387081</v>
      </c>
      <c r="R31" s="470">
        <f t="shared" si="38"/>
        <v>65100</v>
      </c>
      <c r="S31" s="470">
        <f t="shared" si="38"/>
        <v>272000</v>
      </c>
      <c r="T31" s="470">
        <f t="shared" si="38"/>
        <v>56000</v>
      </c>
      <c r="U31" s="470">
        <f t="shared" si="38"/>
        <v>35000</v>
      </c>
      <c r="V31" s="470">
        <f t="shared" si="38"/>
        <v>0</v>
      </c>
      <c r="W31" s="470">
        <f t="shared" ref="W31:X31" si="39">SUM(W24:W30)</f>
        <v>26000</v>
      </c>
      <c r="X31" s="470">
        <f t="shared" si="39"/>
        <v>32500</v>
      </c>
      <c r="Y31" s="470">
        <f t="shared" ref="Y31:Z31" si="40">SUM(Y24:Y30)</f>
        <v>5250</v>
      </c>
      <c r="Z31" s="470">
        <f t="shared" si="40"/>
        <v>6000</v>
      </c>
      <c r="AA31" s="470">
        <f>SUM(AA24:AA30)</f>
        <v>35500</v>
      </c>
      <c r="AB31" s="470">
        <f t="shared" ref="AB31" si="41">SUM(AB24:AB30)</f>
        <v>0</v>
      </c>
      <c r="AC31" s="470">
        <f t="shared" ref="AC31:AG31" si="42">SUM(AC24:AC30)</f>
        <v>626.16129032258073</v>
      </c>
      <c r="AD31" s="470">
        <f t="shared" si="42"/>
        <v>22000</v>
      </c>
      <c r="AE31" s="470">
        <f t="shared" si="42"/>
        <v>9100</v>
      </c>
      <c r="AF31" s="470">
        <f t="shared" si="42"/>
        <v>22000</v>
      </c>
      <c r="AG31" s="470">
        <f t="shared" si="42"/>
        <v>48000</v>
      </c>
      <c r="AH31" s="470">
        <f t="shared" ref="AH31:AL31" si="43">SUM(AH24:AH30)</f>
        <v>14146.022258064497</v>
      </c>
      <c r="AI31" s="470">
        <f t="shared" si="43"/>
        <v>4800</v>
      </c>
      <c r="AJ31" s="470">
        <f t="shared" si="43"/>
        <v>46199.851935483872</v>
      </c>
      <c r="AK31" s="470">
        <f t="shared" si="43"/>
        <v>17499.38387096774</v>
      </c>
      <c r="AL31" s="470">
        <f t="shared" si="43"/>
        <v>14302.921612903228</v>
      </c>
      <c r="AM31" s="470">
        <f t="shared" ref="AM31" si="44">SUM(AM24:AM30)</f>
        <v>0</v>
      </c>
      <c r="AN31" s="470">
        <f t="shared" ref="AN31:AX31" si="45">SUM(AN24:AN30)</f>
        <v>6000</v>
      </c>
      <c r="AO31" s="470">
        <f t="shared" si="45"/>
        <v>77049.331935483919</v>
      </c>
      <c r="AP31" s="470">
        <f t="shared" si="45"/>
        <v>10636.813870967746</v>
      </c>
      <c r="AQ31" s="470">
        <f t="shared" si="45"/>
        <v>27997.719354838689</v>
      </c>
      <c r="AR31" s="470">
        <f t="shared" si="45"/>
        <v>60000.399677419351</v>
      </c>
      <c r="AS31" s="470">
        <f t="shared" si="45"/>
        <v>56000</v>
      </c>
      <c r="AT31" s="470">
        <f t="shared" si="45"/>
        <v>24500</v>
      </c>
      <c r="AU31" s="470">
        <f t="shared" si="45"/>
        <v>5000</v>
      </c>
      <c r="AV31" s="470">
        <f t="shared" si="45"/>
        <v>26600</v>
      </c>
      <c r="AW31" s="470">
        <f t="shared" si="45"/>
        <v>14314.997741935484</v>
      </c>
      <c r="AX31" s="470">
        <f t="shared" si="45"/>
        <v>2587.274967741916</v>
      </c>
      <c r="AY31" s="470">
        <f t="shared" si="38"/>
        <v>0</v>
      </c>
      <c r="AZ31" s="470">
        <f t="shared" ref="AZ31:BB31" si="46">SUM(AZ24:AZ30)</f>
        <v>4487.6012903225401</v>
      </c>
      <c r="BA31" s="470">
        <f t="shared" si="46"/>
        <v>12600</v>
      </c>
      <c r="BB31" s="470">
        <f t="shared" si="46"/>
        <v>17497.918064516187</v>
      </c>
      <c r="BC31" s="470">
        <f t="shared" si="38"/>
        <v>0</v>
      </c>
      <c r="BD31" s="470">
        <f t="shared" ref="BD31" si="47">SUM(BD24:BD30)</f>
        <v>94500</v>
      </c>
      <c r="BE31" s="470">
        <f t="shared" ref="BE31" si="48">SUM(BE24:BE30)</f>
        <v>105000</v>
      </c>
      <c r="BF31" s="358"/>
      <c r="BG31" s="358"/>
      <c r="BH31" s="358"/>
      <c r="BI31" s="358"/>
      <c r="BJ31" s="358"/>
      <c r="BK31" s="358"/>
      <c r="BL31" s="358"/>
      <c r="BM31" s="358"/>
      <c r="BN31" s="358"/>
      <c r="BO31" s="358"/>
      <c r="BP31" s="358"/>
      <c r="BQ31" s="358"/>
      <c r="BR31" s="358"/>
      <c r="BS31" s="358"/>
      <c r="BT31" s="358"/>
      <c r="BU31" s="358"/>
      <c r="BV31" s="358"/>
      <c r="BW31" s="358"/>
      <c r="BX31" s="358"/>
      <c r="BY31" s="358"/>
      <c r="BZ31" s="358"/>
      <c r="CA31" s="358"/>
      <c r="CB31" s="358"/>
      <c r="CC31" s="358"/>
      <c r="CD31" s="358"/>
      <c r="CE31" s="358"/>
      <c r="CF31" s="358"/>
      <c r="CG31" s="358"/>
      <c r="CH31" s="358"/>
      <c r="CI31" s="358"/>
      <c r="CJ31" s="358"/>
      <c r="CK31" s="358"/>
      <c r="CL31" s="358"/>
      <c r="CM31" s="358"/>
      <c r="CN31" s="358"/>
      <c r="CO31" s="358"/>
      <c r="CP31" s="358"/>
      <c r="CQ31" s="358"/>
      <c r="CR31" s="358"/>
      <c r="CS31" s="358"/>
      <c r="CT31" s="358"/>
      <c r="CU31" s="358"/>
      <c r="CV31" s="358"/>
      <c r="CW31" s="358"/>
      <c r="CX31" s="358"/>
      <c r="CY31" s="358"/>
      <c r="CZ31" s="358"/>
      <c r="DA31" s="358"/>
      <c r="DB31" s="358"/>
      <c r="DC31" s="358"/>
      <c r="DD31" s="358"/>
      <c r="DE31" s="358"/>
      <c r="DF31" s="358"/>
      <c r="DG31" s="358"/>
      <c r="DH31" s="358"/>
      <c r="DI31" s="358"/>
      <c r="DJ31" s="358"/>
      <c r="DK31" s="358"/>
      <c r="DL31" s="358"/>
      <c r="DM31" s="358"/>
      <c r="DN31" s="358"/>
      <c r="DO31" s="358"/>
      <c r="DP31" s="358"/>
      <c r="DQ31" s="358"/>
      <c r="DR31" s="358"/>
      <c r="DS31" s="358"/>
    </row>
    <row r="32" spans="1:123" ht="15" customHeight="1">
      <c r="A32" s="659"/>
      <c r="B32" s="327"/>
      <c r="C32" s="319"/>
      <c r="D32" s="470"/>
      <c r="E32" s="470"/>
      <c r="F32" s="470"/>
      <c r="G32" s="470"/>
      <c r="H32" s="470"/>
      <c r="I32" s="470"/>
      <c r="J32" s="470"/>
      <c r="K32" s="470"/>
      <c r="L32" s="470"/>
      <c r="M32" s="470"/>
      <c r="N32" s="470"/>
      <c r="O32" s="470"/>
      <c r="P32" s="470"/>
      <c r="Q32" s="470"/>
      <c r="R32" s="470"/>
      <c r="S32" s="470"/>
      <c r="T32" s="470"/>
      <c r="U32" s="470"/>
      <c r="V32" s="470"/>
      <c r="W32" s="470"/>
      <c r="X32" s="470"/>
      <c r="Y32" s="470"/>
      <c r="Z32" s="470"/>
      <c r="AA32" s="470"/>
      <c r="AB32" s="470"/>
      <c r="AC32" s="470"/>
      <c r="AD32" s="470"/>
      <c r="AE32" s="470"/>
      <c r="AF32" s="470"/>
      <c r="AG32" s="470"/>
      <c r="AH32" s="470"/>
      <c r="AI32" s="470"/>
      <c r="AJ32" s="470"/>
      <c r="AK32" s="470"/>
      <c r="AL32" s="470"/>
      <c r="AM32" s="470"/>
      <c r="AN32" s="470"/>
      <c r="AO32" s="470"/>
      <c r="AP32" s="470"/>
      <c r="AQ32" s="470"/>
      <c r="AR32" s="470"/>
      <c r="AS32" s="470"/>
      <c r="AT32" s="470"/>
      <c r="AU32" s="470"/>
      <c r="AV32" s="470"/>
      <c r="AW32" s="470"/>
      <c r="AX32" s="470"/>
      <c r="AY32" s="470"/>
      <c r="AZ32" s="470"/>
      <c r="BA32" s="470"/>
      <c r="BB32" s="470"/>
      <c r="BC32" s="470"/>
      <c r="BD32" s="470"/>
      <c r="BE32" s="470"/>
      <c r="BF32" s="358"/>
      <c r="BG32" s="358"/>
      <c r="BH32" s="358"/>
      <c r="BI32" s="358"/>
      <c r="BJ32" s="358"/>
      <c r="BK32" s="358"/>
      <c r="BL32" s="358"/>
      <c r="BM32" s="358"/>
      <c r="BN32" s="358"/>
      <c r="BO32" s="358"/>
      <c r="BP32" s="358"/>
      <c r="BQ32" s="358"/>
      <c r="BR32" s="358"/>
      <c r="BS32" s="358"/>
      <c r="BT32" s="358"/>
      <c r="BU32" s="358"/>
      <c r="BV32" s="358"/>
      <c r="BW32" s="358"/>
      <c r="BX32" s="358"/>
      <c r="BY32" s="358"/>
      <c r="BZ32" s="358"/>
      <c r="CA32" s="358"/>
      <c r="CB32" s="358"/>
      <c r="CC32" s="358"/>
      <c r="CD32" s="358"/>
      <c r="CE32" s="358"/>
      <c r="CF32" s="358"/>
      <c r="CG32" s="358"/>
      <c r="CH32" s="358"/>
      <c r="CI32" s="358"/>
      <c r="CJ32" s="358"/>
      <c r="CK32" s="358"/>
      <c r="CL32" s="358"/>
      <c r="CM32" s="358"/>
      <c r="CN32" s="358"/>
      <c r="CO32" s="358"/>
      <c r="CP32" s="358"/>
      <c r="CQ32" s="358"/>
      <c r="CR32" s="358"/>
      <c r="CS32" s="358"/>
      <c r="CT32" s="358"/>
      <c r="CU32" s="358"/>
      <c r="CV32" s="358"/>
      <c r="CW32" s="358"/>
      <c r="CX32" s="358"/>
      <c r="CY32" s="358"/>
      <c r="CZ32" s="358"/>
      <c r="DA32" s="358"/>
      <c r="DB32" s="358"/>
      <c r="DC32" s="358"/>
      <c r="DD32" s="358"/>
      <c r="DE32" s="358"/>
      <c r="DF32" s="358"/>
      <c r="DG32" s="358"/>
      <c r="DH32" s="358"/>
      <c r="DI32" s="358"/>
      <c r="DJ32" s="358"/>
      <c r="DK32" s="358"/>
      <c r="DL32" s="358"/>
      <c r="DM32" s="358"/>
      <c r="DN32" s="358"/>
      <c r="DO32" s="358"/>
      <c r="DP32" s="358"/>
      <c r="DQ32" s="358"/>
      <c r="DR32" s="358"/>
      <c r="DS32" s="358"/>
    </row>
    <row r="33" spans="1:123" ht="15" customHeight="1">
      <c r="A33" s="659"/>
      <c r="B33" s="318">
        <f>B30+1</f>
        <v>46195</v>
      </c>
      <c r="C33" s="319" t="str">
        <f t="shared" ref="C33:C35" si="49">TEXT(B33,"ddd")</f>
        <v>Sen</v>
      </c>
      <c r="D33" s="468">
        <f t="shared" ref="D33:D35" si="50">SUM(E33:BE33)</f>
        <v>222286.63232258061</v>
      </c>
      <c r="E33" s="469">
        <v>1199.5729032258068</v>
      </c>
      <c r="F33" s="469">
        <v>2000</v>
      </c>
      <c r="G33" s="469">
        <v>1200</v>
      </c>
      <c r="H33" s="469">
        <v>3300</v>
      </c>
      <c r="I33" s="469">
        <v>644.02064516129087</v>
      </c>
      <c r="J33" s="469">
        <v>0</v>
      </c>
      <c r="K33" s="480">
        <v>150</v>
      </c>
      <c r="L33" s="480">
        <v>603.76322580644887</v>
      </c>
      <c r="M33" s="480">
        <v>673.27548387096704</v>
      </c>
      <c r="N33" s="469">
        <v>5500</v>
      </c>
      <c r="O33" s="469">
        <v>6000</v>
      </c>
      <c r="P33" s="469">
        <v>2500</v>
      </c>
      <c r="Q33" s="469">
        <v>16000</v>
      </c>
      <c r="R33" s="484">
        <v>9300</v>
      </c>
      <c r="S33" s="484">
        <v>29000</v>
      </c>
      <c r="T33" s="484">
        <v>8000</v>
      </c>
      <c r="U33" s="469">
        <v>7000</v>
      </c>
      <c r="V33" s="484">
        <v>0</v>
      </c>
      <c r="W33" s="484">
        <v>4000</v>
      </c>
      <c r="X33" s="484">
        <v>5000</v>
      </c>
      <c r="Y33" s="484">
        <v>750</v>
      </c>
      <c r="Z33" s="480">
        <v>1000</v>
      </c>
      <c r="AA33" s="484">
        <v>5500</v>
      </c>
      <c r="AB33" s="484">
        <v>0</v>
      </c>
      <c r="AC33" s="469">
        <v>89.451612903225808</v>
      </c>
      <c r="AD33" s="484">
        <v>3500</v>
      </c>
      <c r="AE33" s="484">
        <v>1300</v>
      </c>
      <c r="AF33" s="469">
        <v>5500</v>
      </c>
      <c r="AG33" s="484">
        <v>8000</v>
      </c>
      <c r="AH33" s="469">
        <v>2020.8603225806426</v>
      </c>
      <c r="AI33" s="469">
        <v>800</v>
      </c>
      <c r="AJ33" s="469">
        <v>7200</v>
      </c>
      <c r="AK33" s="469">
        <v>3499.876774193548</v>
      </c>
      <c r="AL33" s="469">
        <v>2043.2745161290325</v>
      </c>
      <c r="AM33" s="469">
        <v>0</v>
      </c>
      <c r="AN33" s="484">
        <v>1000</v>
      </c>
      <c r="AO33" s="469">
        <v>11007.047419354845</v>
      </c>
      <c r="AP33" s="469">
        <v>1519.5448387096778</v>
      </c>
      <c r="AQ33" s="469">
        <v>3999.6741935483842</v>
      </c>
      <c r="AR33" s="471">
        <v>9000.0570967741915</v>
      </c>
      <c r="AS33" s="484">
        <v>8000</v>
      </c>
      <c r="AT33" s="484">
        <v>3500</v>
      </c>
      <c r="AU33" s="469">
        <v>850</v>
      </c>
      <c r="AV33" s="469">
        <v>3800</v>
      </c>
      <c r="AW33" s="480">
        <v>2044.9996774193546</v>
      </c>
      <c r="AX33" s="480">
        <v>369.61070967741654</v>
      </c>
      <c r="AY33" s="480">
        <v>0</v>
      </c>
      <c r="AZ33" s="480">
        <v>1121.900322580635</v>
      </c>
      <c r="BA33" s="480">
        <v>1800</v>
      </c>
      <c r="BB33" s="480">
        <v>2499.7025806451697</v>
      </c>
      <c r="BC33" s="480">
        <v>0</v>
      </c>
      <c r="BD33" s="480">
        <v>13500</v>
      </c>
      <c r="BE33" s="480">
        <v>15000</v>
      </c>
      <c r="BF33" s="358"/>
      <c r="BG33" s="358"/>
      <c r="BH33" s="358"/>
      <c r="BI33" s="358"/>
      <c r="BJ33" s="358"/>
      <c r="BK33" s="358"/>
      <c r="BL33" s="358"/>
      <c r="BM33" s="358"/>
      <c r="BN33" s="358"/>
      <c r="BO33" s="358"/>
      <c r="BP33" s="358"/>
      <c r="BQ33" s="358"/>
      <c r="BR33" s="358"/>
      <c r="BS33" s="358"/>
      <c r="BT33" s="358"/>
      <c r="BU33" s="358"/>
      <c r="BV33" s="358"/>
      <c r="BW33" s="358"/>
      <c r="BX33" s="358"/>
      <c r="BY33" s="358"/>
      <c r="BZ33" s="358"/>
      <c r="CA33" s="358"/>
      <c r="CB33" s="358"/>
      <c r="CC33" s="358"/>
      <c r="CD33" s="358"/>
      <c r="CE33" s="358"/>
      <c r="CF33" s="358"/>
      <c r="CG33" s="358"/>
      <c r="CH33" s="358"/>
      <c r="CI33" s="358"/>
      <c r="CJ33" s="358"/>
      <c r="CK33" s="358"/>
      <c r="CL33" s="358"/>
      <c r="CM33" s="358"/>
      <c r="CN33" s="358"/>
      <c r="CO33" s="358"/>
      <c r="CP33" s="358"/>
      <c r="CQ33" s="358"/>
      <c r="CR33" s="358"/>
      <c r="CS33" s="358"/>
      <c r="CT33" s="358"/>
      <c r="CU33" s="358"/>
      <c r="CV33" s="358"/>
      <c r="CW33" s="358"/>
      <c r="CX33" s="358"/>
      <c r="CY33" s="358"/>
      <c r="CZ33" s="358"/>
      <c r="DA33" s="358"/>
      <c r="DB33" s="358"/>
      <c r="DC33" s="358"/>
      <c r="DD33" s="358"/>
      <c r="DE33" s="358"/>
      <c r="DF33" s="358"/>
      <c r="DG33" s="358"/>
      <c r="DH33" s="358"/>
      <c r="DI33" s="358"/>
      <c r="DJ33" s="358"/>
      <c r="DK33" s="358"/>
      <c r="DL33" s="358"/>
      <c r="DM33" s="358"/>
      <c r="DN33" s="358"/>
      <c r="DO33" s="358"/>
      <c r="DP33" s="358"/>
      <c r="DQ33" s="358"/>
      <c r="DR33" s="358"/>
      <c r="DS33" s="358"/>
    </row>
    <row r="34" spans="1:123" s="305" customFormat="1" ht="15" customHeight="1">
      <c r="A34" s="659"/>
      <c r="B34" s="318">
        <f t="shared" ref="B34:B35" si="51">B33+1</f>
        <v>46196</v>
      </c>
      <c r="C34" s="319" t="str">
        <f t="shared" si="49"/>
        <v>Sel</v>
      </c>
      <c r="D34" s="468">
        <f t="shared" si="50"/>
        <v>222286.63232258061</v>
      </c>
      <c r="E34" s="469">
        <v>1199.5729032258068</v>
      </c>
      <c r="F34" s="469">
        <v>2000</v>
      </c>
      <c r="G34" s="469">
        <v>1200</v>
      </c>
      <c r="H34" s="469">
        <v>3300</v>
      </c>
      <c r="I34" s="469">
        <v>644.02064516129087</v>
      </c>
      <c r="J34" s="469">
        <v>0</v>
      </c>
      <c r="K34" s="480">
        <v>150</v>
      </c>
      <c r="L34" s="480">
        <v>603.76322580644887</v>
      </c>
      <c r="M34" s="480">
        <v>673.27548387096704</v>
      </c>
      <c r="N34" s="469">
        <v>5500</v>
      </c>
      <c r="O34" s="469">
        <v>6000</v>
      </c>
      <c r="P34" s="469">
        <v>2500</v>
      </c>
      <c r="Q34" s="469">
        <v>16000</v>
      </c>
      <c r="R34" s="484">
        <v>9300</v>
      </c>
      <c r="S34" s="484">
        <v>29000</v>
      </c>
      <c r="T34" s="484">
        <v>8000</v>
      </c>
      <c r="U34" s="469">
        <v>7000</v>
      </c>
      <c r="V34" s="484">
        <v>0</v>
      </c>
      <c r="W34" s="484">
        <v>4000</v>
      </c>
      <c r="X34" s="484">
        <v>5000</v>
      </c>
      <c r="Y34" s="484">
        <v>750</v>
      </c>
      <c r="Z34" s="480">
        <v>1000</v>
      </c>
      <c r="AA34" s="484">
        <v>5500</v>
      </c>
      <c r="AB34" s="484">
        <v>0</v>
      </c>
      <c r="AC34" s="469">
        <v>89.451612903225808</v>
      </c>
      <c r="AD34" s="484">
        <v>3500</v>
      </c>
      <c r="AE34" s="484">
        <v>1300</v>
      </c>
      <c r="AF34" s="469">
        <v>5500</v>
      </c>
      <c r="AG34" s="484">
        <v>8000</v>
      </c>
      <c r="AH34" s="469">
        <v>2020.8603225806426</v>
      </c>
      <c r="AI34" s="469">
        <v>800</v>
      </c>
      <c r="AJ34" s="469">
        <v>7200</v>
      </c>
      <c r="AK34" s="469">
        <v>3499.876774193548</v>
      </c>
      <c r="AL34" s="469">
        <v>2043.2745161290325</v>
      </c>
      <c r="AM34" s="469">
        <v>0</v>
      </c>
      <c r="AN34" s="484">
        <v>1000</v>
      </c>
      <c r="AO34" s="469">
        <v>11007.047419354845</v>
      </c>
      <c r="AP34" s="469">
        <v>1519.5448387096778</v>
      </c>
      <c r="AQ34" s="469">
        <v>3999.6741935483842</v>
      </c>
      <c r="AR34" s="471">
        <v>9000.0570967741915</v>
      </c>
      <c r="AS34" s="484">
        <v>8000</v>
      </c>
      <c r="AT34" s="484">
        <v>3500</v>
      </c>
      <c r="AU34" s="469">
        <v>850</v>
      </c>
      <c r="AV34" s="469">
        <v>3800</v>
      </c>
      <c r="AW34" s="480">
        <v>2044.9996774193546</v>
      </c>
      <c r="AX34" s="480">
        <v>369.61070967741654</v>
      </c>
      <c r="AY34" s="480">
        <v>0</v>
      </c>
      <c r="AZ34" s="480">
        <v>1121.900322580635</v>
      </c>
      <c r="BA34" s="480">
        <v>1800</v>
      </c>
      <c r="BB34" s="480">
        <v>2499.7025806451697</v>
      </c>
      <c r="BC34" s="480">
        <v>0</v>
      </c>
      <c r="BD34" s="480">
        <v>13500</v>
      </c>
      <c r="BE34" s="480">
        <v>15000</v>
      </c>
    </row>
    <row r="35" spans="1:123" s="305" customFormat="1" ht="15" customHeight="1">
      <c r="A35" s="659"/>
      <c r="B35" s="318">
        <f t="shared" si="51"/>
        <v>46197</v>
      </c>
      <c r="C35" s="319" t="str">
        <f t="shared" si="49"/>
        <v>Rab</v>
      </c>
      <c r="D35" s="468">
        <f t="shared" si="50"/>
        <v>222286.63232258061</v>
      </c>
      <c r="E35" s="469">
        <v>1199.5729032258068</v>
      </c>
      <c r="F35" s="469">
        <v>2000</v>
      </c>
      <c r="G35" s="469">
        <v>1200</v>
      </c>
      <c r="H35" s="469">
        <v>3300</v>
      </c>
      <c r="I35" s="469">
        <v>644.02064516129087</v>
      </c>
      <c r="J35" s="469">
        <v>0</v>
      </c>
      <c r="K35" s="480">
        <v>150</v>
      </c>
      <c r="L35" s="480">
        <v>603.76322580644887</v>
      </c>
      <c r="M35" s="480">
        <v>673.27548387096704</v>
      </c>
      <c r="N35" s="469">
        <v>5500</v>
      </c>
      <c r="O35" s="469">
        <v>6000</v>
      </c>
      <c r="P35" s="469">
        <v>2500</v>
      </c>
      <c r="Q35" s="469">
        <v>16000</v>
      </c>
      <c r="R35" s="484">
        <v>9300</v>
      </c>
      <c r="S35" s="484">
        <v>29000</v>
      </c>
      <c r="T35" s="484">
        <v>8000</v>
      </c>
      <c r="U35" s="469">
        <v>7000</v>
      </c>
      <c r="V35" s="484">
        <v>0</v>
      </c>
      <c r="W35" s="484">
        <v>4000</v>
      </c>
      <c r="X35" s="484">
        <v>5000</v>
      </c>
      <c r="Y35" s="484">
        <v>750</v>
      </c>
      <c r="Z35" s="480">
        <v>1000</v>
      </c>
      <c r="AA35" s="484">
        <v>5500</v>
      </c>
      <c r="AB35" s="484">
        <v>0</v>
      </c>
      <c r="AC35" s="469">
        <v>89.451612903225808</v>
      </c>
      <c r="AD35" s="484">
        <v>3500</v>
      </c>
      <c r="AE35" s="484">
        <v>1300</v>
      </c>
      <c r="AF35" s="469">
        <v>5500</v>
      </c>
      <c r="AG35" s="484">
        <v>8000</v>
      </c>
      <c r="AH35" s="469">
        <v>2020.8603225806426</v>
      </c>
      <c r="AI35" s="469">
        <v>800</v>
      </c>
      <c r="AJ35" s="469">
        <v>7200</v>
      </c>
      <c r="AK35" s="469">
        <v>3499.876774193548</v>
      </c>
      <c r="AL35" s="469">
        <v>2043.2745161290325</v>
      </c>
      <c r="AM35" s="469">
        <v>0</v>
      </c>
      <c r="AN35" s="484">
        <v>1000</v>
      </c>
      <c r="AO35" s="469">
        <v>11007.047419354845</v>
      </c>
      <c r="AP35" s="469">
        <v>1519.5448387096778</v>
      </c>
      <c r="AQ35" s="469">
        <v>3999.6741935483842</v>
      </c>
      <c r="AR35" s="471">
        <v>9000.0570967741915</v>
      </c>
      <c r="AS35" s="484">
        <v>8000</v>
      </c>
      <c r="AT35" s="484">
        <v>3500</v>
      </c>
      <c r="AU35" s="469">
        <v>850</v>
      </c>
      <c r="AV35" s="469">
        <v>3800</v>
      </c>
      <c r="AW35" s="480">
        <v>2044.9996774193546</v>
      </c>
      <c r="AX35" s="480">
        <v>369.61070967741654</v>
      </c>
      <c r="AY35" s="480">
        <v>0</v>
      </c>
      <c r="AZ35" s="480">
        <v>1121.900322580635</v>
      </c>
      <c r="BA35" s="480">
        <v>1800</v>
      </c>
      <c r="BB35" s="480">
        <v>2499.7025806451697</v>
      </c>
      <c r="BC35" s="480">
        <v>0</v>
      </c>
      <c r="BD35" s="480">
        <v>13500</v>
      </c>
      <c r="BE35" s="480">
        <v>15000</v>
      </c>
    </row>
    <row r="36" spans="1:123" ht="15" customHeight="1">
      <c r="A36" s="659">
        <f>WEEKNUM(B36)</f>
        <v>26</v>
      </c>
      <c r="B36" s="318">
        <f>B35+1</f>
        <v>46198</v>
      </c>
      <c r="C36" s="319" t="str">
        <f t="shared" ref="C36:C39" si="52">TEXT(B36,"ddd")</f>
        <v>Kam</v>
      </c>
      <c r="D36" s="468">
        <f t="shared" ref="D36:D39" si="53">SUM(E36:BE36)</f>
        <v>222286.63232258061</v>
      </c>
      <c r="E36" s="469">
        <v>1199.5729032258068</v>
      </c>
      <c r="F36" s="469">
        <v>2000</v>
      </c>
      <c r="G36" s="469">
        <v>1200</v>
      </c>
      <c r="H36" s="469">
        <v>3300</v>
      </c>
      <c r="I36" s="469">
        <v>644.02064516129087</v>
      </c>
      <c r="J36" s="469">
        <v>0</v>
      </c>
      <c r="K36" s="480">
        <v>150</v>
      </c>
      <c r="L36" s="480">
        <v>603.76322580644887</v>
      </c>
      <c r="M36" s="480">
        <v>673.27548387096704</v>
      </c>
      <c r="N36" s="469">
        <v>5500</v>
      </c>
      <c r="O36" s="469">
        <v>6000</v>
      </c>
      <c r="P36" s="469">
        <v>2500</v>
      </c>
      <c r="Q36" s="469">
        <v>16000</v>
      </c>
      <c r="R36" s="484">
        <v>9300</v>
      </c>
      <c r="S36" s="484">
        <v>29000</v>
      </c>
      <c r="T36" s="484">
        <v>8000</v>
      </c>
      <c r="U36" s="469">
        <v>7000</v>
      </c>
      <c r="V36" s="484">
        <v>0</v>
      </c>
      <c r="W36" s="484">
        <v>4000</v>
      </c>
      <c r="X36" s="484">
        <v>5000</v>
      </c>
      <c r="Y36" s="484">
        <v>750</v>
      </c>
      <c r="Z36" s="480">
        <v>1000</v>
      </c>
      <c r="AA36" s="484">
        <v>5500</v>
      </c>
      <c r="AB36" s="484">
        <v>0</v>
      </c>
      <c r="AC36" s="469">
        <v>89.451612903225808</v>
      </c>
      <c r="AD36" s="484">
        <v>3500</v>
      </c>
      <c r="AE36" s="484">
        <v>1300</v>
      </c>
      <c r="AF36" s="469">
        <v>5500</v>
      </c>
      <c r="AG36" s="484">
        <v>8000</v>
      </c>
      <c r="AH36" s="469">
        <v>2020.8603225806426</v>
      </c>
      <c r="AI36" s="469">
        <v>800</v>
      </c>
      <c r="AJ36" s="469">
        <v>7200</v>
      </c>
      <c r="AK36" s="469">
        <v>3499.876774193548</v>
      </c>
      <c r="AL36" s="469">
        <v>2043.2745161290325</v>
      </c>
      <c r="AM36" s="469">
        <v>0</v>
      </c>
      <c r="AN36" s="484">
        <v>1000</v>
      </c>
      <c r="AO36" s="469">
        <v>11007.047419354845</v>
      </c>
      <c r="AP36" s="469">
        <v>1519.5448387096778</v>
      </c>
      <c r="AQ36" s="469">
        <v>3999.6741935483842</v>
      </c>
      <c r="AR36" s="471">
        <v>9000.0570967741915</v>
      </c>
      <c r="AS36" s="484">
        <v>8000</v>
      </c>
      <c r="AT36" s="484">
        <v>3500</v>
      </c>
      <c r="AU36" s="469">
        <v>850</v>
      </c>
      <c r="AV36" s="469">
        <v>3800</v>
      </c>
      <c r="AW36" s="480">
        <v>2044.9996774193546</v>
      </c>
      <c r="AX36" s="480">
        <v>369.61070967741654</v>
      </c>
      <c r="AY36" s="480">
        <v>0</v>
      </c>
      <c r="AZ36" s="480">
        <v>1121.900322580635</v>
      </c>
      <c r="BA36" s="480">
        <v>1800</v>
      </c>
      <c r="BB36" s="480">
        <v>2499.7025806451697</v>
      </c>
      <c r="BC36" s="480">
        <v>0</v>
      </c>
      <c r="BD36" s="480">
        <v>13500</v>
      </c>
      <c r="BE36" s="480">
        <v>15000</v>
      </c>
      <c r="BF36" s="358"/>
      <c r="BG36" s="358"/>
      <c r="BH36" s="358"/>
      <c r="BI36" s="358"/>
      <c r="BJ36" s="358"/>
      <c r="BK36" s="358"/>
      <c r="BL36" s="358"/>
      <c r="BM36" s="358"/>
      <c r="BN36" s="358"/>
      <c r="BO36" s="358"/>
      <c r="BP36" s="358"/>
      <c r="BQ36" s="358"/>
      <c r="BR36" s="358"/>
      <c r="BS36" s="358"/>
      <c r="BT36" s="358"/>
      <c r="BU36" s="358"/>
      <c r="BV36" s="358"/>
      <c r="BW36" s="358"/>
      <c r="BX36" s="358"/>
      <c r="BY36" s="358"/>
      <c r="BZ36" s="358"/>
      <c r="CA36" s="358"/>
      <c r="CB36" s="358"/>
      <c r="CC36" s="358"/>
      <c r="CD36" s="358"/>
      <c r="CE36" s="358"/>
      <c r="CF36" s="358"/>
      <c r="CG36" s="358"/>
      <c r="CH36" s="358"/>
      <c r="CI36" s="358"/>
      <c r="CJ36" s="358"/>
      <c r="CK36" s="358"/>
      <c r="CL36" s="358"/>
      <c r="CM36" s="358"/>
      <c r="CN36" s="358"/>
      <c r="CO36" s="358"/>
      <c r="CP36" s="358"/>
      <c r="CQ36" s="358"/>
      <c r="CR36" s="358"/>
      <c r="CS36" s="358"/>
      <c r="CT36" s="358"/>
      <c r="CU36" s="358"/>
      <c r="CV36" s="358"/>
      <c r="CW36" s="358"/>
      <c r="CX36" s="358"/>
      <c r="CY36" s="358"/>
      <c r="CZ36" s="358"/>
      <c r="DA36" s="358"/>
      <c r="DB36" s="358"/>
      <c r="DC36" s="358"/>
      <c r="DD36" s="358"/>
      <c r="DE36" s="358"/>
      <c r="DF36" s="358"/>
      <c r="DG36" s="358"/>
      <c r="DH36" s="358"/>
      <c r="DI36" s="358"/>
      <c r="DJ36" s="358"/>
      <c r="DK36" s="358"/>
      <c r="DL36" s="358"/>
      <c r="DM36" s="358"/>
      <c r="DN36" s="358"/>
      <c r="DO36" s="358"/>
      <c r="DP36" s="358"/>
      <c r="DQ36" s="358"/>
      <c r="DR36" s="358"/>
      <c r="DS36" s="358"/>
    </row>
    <row r="37" spans="1:123" ht="15" customHeight="1">
      <c r="A37" s="659"/>
      <c r="B37" s="318">
        <f t="shared" ref="B37:B39" si="54">B36+1</f>
        <v>46199</v>
      </c>
      <c r="C37" s="319" t="str">
        <f t="shared" si="52"/>
        <v>Jum</v>
      </c>
      <c r="D37" s="468">
        <f t="shared" si="53"/>
        <v>222286.63232258061</v>
      </c>
      <c r="E37" s="469">
        <v>1199.5729032258068</v>
      </c>
      <c r="F37" s="469">
        <v>2000</v>
      </c>
      <c r="G37" s="469">
        <v>1200</v>
      </c>
      <c r="H37" s="469">
        <v>3300</v>
      </c>
      <c r="I37" s="469">
        <v>644.02064516129087</v>
      </c>
      <c r="J37" s="469">
        <v>0</v>
      </c>
      <c r="K37" s="480">
        <v>150</v>
      </c>
      <c r="L37" s="480">
        <v>603.76322580644887</v>
      </c>
      <c r="M37" s="480">
        <v>673.27548387096704</v>
      </c>
      <c r="N37" s="469">
        <v>5500</v>
      </c>
      <c r="O37" s="469">
        <v>6000</v>
      </c>
      <c r="P37" s="469">
        <v>2500</v>
      </c>
      <c r="Q37" s="469">
        <v>16000</v>
      </c>
      <c r="R37" s="484">
        <v>9300</v>
      </c>
      <c r="S37" s="484">
        <v>29000</v>
      </c>
      <c r="T37" s="484">
        <v>8000</v>
      </c>
      <c r="U37" s="469">
        <v>7000</v>
      </c>
      <c r="V37" s="484">
        <v>0</v>
      </c>
      <c r="W37" s="484">
        <v>4000</v>
      </c>
      <c r="X37" s="484">
        <v>5000</v>
      </c>
      <c r="Y37" s="484">
        <v>750</v>
      </c>
      <c r="Z37" s="480">
        <v>1000</v>
      </c>
      <c r="AA37" s="484">
        <v>5500</v>
      </c>
      <c r="AB37" s="484">
        <v>0</v>
      </c>
      <c r="AC37" s="469">
        <v>89.451612903225808</v>
      </c>
      <c r="AD37" s="484">
        <v>3500</v>
      </c>
      <c r="AE37" s="484">
        <v>1300</v>
      </c>
      <c r="AF37" s="469">
        <v>5500</v>
      </c>
      <c r="AG37" s="484">
        <v>8000</v>
      </c>
      <c r="AH37" s="469">
        <v>2020.8603225806426</v>
      </c>
      <c r="AI37" s="469">
        <v>800</v>
      </c>
      <c r="AJ37" s="469">
        <v>7200</v>
      </c>
      <c r="AK37" s="469">
        <v>3499.876774193548</v>
      </c>
      <c r="AL37" s="469">
        <v>2043.2745161290325</v>
      </c>
      <c r="AM37" s="469">
        <v>0</v>
      </c>
      <c r="AN37" s="484">
        <v>1000</v>
      </c>
      <c r="AO37" s="469">
        <v>11007.047419354845</v>
      </c>
      <c r="AP37" s="469">
        <v>1519.5448387096778</v>
      </c>
      <c r="AQ37" s="469">
        <v>3999.6741935483842</v>
      </c>
      <c r="AR37" s="471">
        <v>9000.0570967741915</v>
      </c>
      <c r="AS37" s="484">
        <v>8000</v>
      </c>
      <c r="AT37" s="484">
        <v>3500</v>
      </c>
      <c r="AU37" s="469">
        <v>850</v>
      </c>
      <c r="AV37" s="469">
        <v>3800</v>
      </c>
      <c r="AW37" s="480">
        <v>2044.9996774193546</v>
      </c>
      <c r="AX37" s="480">
        <v>369.61070967741654</v>
      </c>
      <c r="AY37" s="480">
        <v>0</v>
      </c>
      <c r="AZ37" s="480">
        <v>1121.900322580635</v>
      </c>
      <c r="BA37" s="480">
        <v>1800</v>
      </c>
      <c r="BB37" s="480">
        <v>2499.7025806451697</v>
      </c>
      <c r="BC37" s="480">
        <v>0</v>
      </c>
      <c r="BD37" s="480">
        <v>13500</v>
      </c>
      <c r="BE37" s="480">
        <v>15000</v>
      </c>
      <c r="BF37" s="358"/>
      <c r="BG37" s="358"/>
      <c r="BH37" s="358"/>
      <c r="BI37" s="358"/>
      <c r="BJ37" s="358"/>
      <c r="BK37" s="358"/>
      <c r="BL37" s="358"/>
      <c r="BM37" s="358"/>
      <c r="BN37" s="358"/>
      <c r="BO37" s="358"/>
      <c r="BP37" s="358"/>
      <c r="BQ37" s="358"/>
      <c r="BR37" s="358"/>
      <c r="BS37" s="358"/>
      <c r="BT37" s="358"/>
      <c r="BU37" s="358"/>
      <c r="BV37" s="358"/>
      <c r="BW37" s="358"/>
      <c r="BX37" s="358"/>
      <c r="BY37" s="358"/>
      <c r="BZ37" s="358"/>
      <c r="CA37" s="358"/>
      <c r="CB37" s="358"/>
      <c r="CC37" s="358"/>
      <c r="CD37" s="358"/>
      <c r="CE37" s="358"/>
      <c r="CF37" s="358"/>
      <c r="CG37" s="358"/>
      <c r="CH37" s="358"/>
      <c r="CI37" s="358"/>
      <c r="CJ37" s="358"/>
      <c r="CK37" s="358"/>
      <c r="CL37" s="358"/>
      <c r="CM37" s="358"/>
      <c r="CN37" s="358"/>
      <c r="CO37" s="358"/>
      <c r="CP37" s="358"/>
      <c r="CQ37" s="358"/>
      <c r="CR37" s="358"/>
      <c r="CS37" s="358"/>
      <c r="CT37" s="358"/>
      <c r="CU37" s="358"/>
      <c r="CV37" s="358"/>
      <c r="CW37" s="358"/>
      <c r="CX37" s="358"/>
      <c r="CY37" s="358"/>
      <c r="CZ37" s="358"/>
      <c r="DA37" s="358"/>
      <c r="DB37" s="358"/>
      <c r="DC37" s="358"/>
      <c r="DD37" s="358"/>
      <c r="DE37" s="358"/>
      <c r="DF37" s="358"/>
      <c r="DG37" s="358"/>
      <c r="DH37" s="358"/>
      <c r="DI37" s="358"/>
      <c r="DJ37" s="358"/>
      <c r="DK37" s="358"/>
      <c r="DL37" s="358"/>
      <c r="DM37" s="358"/>
      <c r="DN37" s="358"/>
      <c r="DO37" s="358"/>
      <c r="DP37" s="358"/>
      <c r="DQ37" s="358"/>
      <c r="DR37" s="358"/>
      <c r="DS37" s="358"/>
    </row>
    <row r="38" spans="1:123" s="303" customFormat="1" ht="15" customHeight="1">
      <c r="A38" s="659"/>
      <c r="B38" s="318">
        <f t="shared" si="54"/>
        <v>46200</v>
      </c>
      <c r="C38" s="319" t="str">
        <f t="shared" si="52"/>
        <v>Sab</v>
      </c>
      <c r="D38" s="468">
        <f t="shared" si="53"/>
        <v>220148.85522580642</v>
      </c>
      <c r="E38" s="469">
        <v>733.57290322580695</v>
      </c>
      <c r="F38" s="469">
        <v>1000</v>
      </c>
      <c r="G38" s="469">
        <v>1200</v>
      </c>
      <c r="H38" s="469">
        <v>3300</v>
      </c>
      <c r="I38" s="469">
        <v>644.02064516129087</v>
      </c>
      <c r="J38" s="469">
        <v>0</v>
      </c>
      <c r="K38" s="480">
        <v>150</v>
      </c>
      <c r="L38" s="480">
        <v>603.76322580644887</v>
      </c>
      <c r="M38" s="480">
        <v>673.27548387096704</v>
      </c>
      <c r="N38" s="469">
        <v>4500</v>
      </c>
      <c r="O38" s="469">
        <v>6000</v>
      </c>
      <c r="P38" s="469">
        <v>1000</v>
      </c>
      <c r="Q38" s="469">
        <v>16000</v>
      </c>
      <c r="R38" s="484">
        <v>9300</v>
      </c>
      <c r="S38" s="484">
        <v>48000</v>
      </c>
      <c r="T38" s="484">
        <v>8000</v>
      </c>
      <c r="U38" s="469">
        <v>0</v>
      </c>
      <c r="V38" s="484">
        <v>0</v>
      </c>
      <c r="W38" s="484">
        <v>4000</v>
      </c>
      <c r="X38" s="484">
        <v>5000</v>
      </c>
      <c r="Y38" s="484">
        <v>750</v>
      </c>
      <c r="Z38" s="480">
        <v>1000</v>
      </c>
      <c r="AA38" s="484">
        <v>5500</v>
      </c>
      <c r="AB38" s="484">
        <v>0</v>
      </c>
      <c r="AC38" s="469">
        <v>89.451612903225808</v>
      </c>
      <c r="AD38" s="484">
        <v>3500</v>
      </c>
      <c r="AE38" s="484">
        <v>1300</v>
      </c>
      <c r="AF38" s="469">
        <v>0</v>
      </c>
      <c r="AG38" s="484">
        <v>8000</v>
      </c>
      <c r="AH38" s="469">
        <v>2020.8603225806426</v>
      </c>
      <c r="AI38" s="469">
        <v>800</v>
      </c>
      <c r="AJ38" s="469">
        <v>7200</v>
      </c>
      <c r="AK38" s="469">
        <v>0</v>
      </c>
      <c r="AL38" s="469">
        <v>2043.2745161290325</v>
      </c>
      <c r="AM38" s="469">
        <v>0</v>
      </c>
      <c r="AN38" s="484">
        <v>1000</v>
      </c>
      <c r="AO38" s="469">
        <v>11007.047419354845</v>
      </c>
      <c r="AP38" s="469">
        <v>1519.5448387096778</v>
      </c>
      <c r="AQ38" s="469">
        <v>3999.6741935483842</v>
      </c>
      <c r="AR38" s="471">
        <v>9000.0570967741915</v>
      </c>
      <c r="AS38" s="484">
        <v>8000</v>
      </c>
      <c r="AT38" s="484">
        <v>3500</v>
      </c>
      <c r="AU38" s="469">
        <v>800</v>
      </c>
      <c r="AV38" s="469">
        <v>3800</v>
      </c>
      <c r="AW38" s="480">
        <v>2044.9996774193546</v>
      </c>
      <c r="AX38" s="480">
        <v>369.61070967741654</v>
      </c>
      <c r="AY38" s="480">
        <v>0</v>
      </c>
      <c r="AZ38" s="480">
        <v>0</v>
      </c>
      <c r="BA38" s="480">
        <v>1800</v>
      </c>
      <c r="BB38" s="480">
        <v>2499.7025806451697</v>
      </c>
      <c r="BC38" s="480">
        <v>0</v>
      </c>
      <c r="BD38" s="480">
        <v>13500</v>
      </c>
      <c r="BE38" s="480">
        <v>15000</v>
      </c>
    </row>
    <row r="39" spans="1:123" ht="15" customHeight="1">
      <c r="A39" s="659"/>
      <c r="B39" s="318">
        <f t="shared" si="54"/>
        <v>46201</v>
      </c>
      <c r="C39" s="319" t="str">
        <f t="shared" si="52"/>
        <v>Mgg</v>
      </c>
      <c r="D39" s="468">
        <f t="shared" si="53"/>
        <v>193657.77783870968</v>
      </c>
      <c r="E39" s="469">
        <v>733.57290322580695</v>
      </c>
      <c r="F39" s="469">
        <v>1000</v>
      </c>
      <c r="G39" s="469">
        <v>1200</v>
      </c>
      <c r="H39" s="469">
        <v>999.51612903226578</v>
      </c>
      <c r="I39" s="469">
        <v>644.02064516129087</v>
      </c>
      <c r="J39" s="469">
        <v>0</v>
      </c>
      <c r="K39" s="480">
        <v>0</v>
      </c>
      <c r="L39" s="480">
        <v>603.76322580644887</v>
      </c>
      <c r="M39" s="480">
        <v>673.27548387096704</v>
      </c>
      <c r="N39" s="469">
        <v>0</v>
      </c>
      <c r="O39" s="469">
        <v>6000</v>
      </c>
      <c r="P39" s="469">
        <v>300</v>
      </c>
      <c r="Q39" s="469">
        <v>6659.5545483870847</v>
      </c>
      <c r="R39" s="484">
        <v>9300</v>
      </c>
      <c r="S39" s="484">
        <f>48000+6000</f>
        <v>54000</v>
      </c>
      <c r="T39" s="484">
        <v>8000</v>
      </c>
      <c r="U39" s="469">
        <v>0</v>
      </c>
      <c r="V39" s="484">
        <v>0</v>
      </c>
      <c r="W39" s="484">
        <v>4000</v>
      </c>
      <c r="X39" s="484">
        <v>5000</v>
      </c>
      <c r="Y39" s="484">
        <v>750</v>
      </c>
      <c r="Z39" s="480">
        <v>0</v>
      </c>
      <c r="AA39" s="484">
        <v>2500</v>
      </c>
      <c r="AB39" s="484">
        <v>0</v>
      </c>
      <c r="AC39" s="469">
        <v>89.451612903225808</v>
      </c>
      <c r="AD39" s="484">
        <v>1000</v>
      </c>
      <c r="AE39" s="484">
        <v>1300</v>
      </c>
      <c r="AF39" s="469">
        <v>0</v>
      </c>
      <c r="AG39" s="484">
        <v>8000</v>
      </c>
      <c r="AH39" s="469">
        <v>2020.8603225806426</v>
      </c>
      <c r="AI39" s="469">
        <v>0</v>
      </c>
      <c r="AJ39" s="469">
        <v>2999.8519354838745</v>
      </c>
      <c r="AK39" s="469">
        <v>0</v>
      </c>
      <c r="AL39" s="469">
        <v>2043.2745161290325</v>
      </c>
      <c r="AM39" s="469">
        <v>0</v>
      </c>
      <c r="AN39" s="484">
        <v>0</v>
      </c>
      <c r="AO39" s="469">
        <v>11007.047419354845</v>
      </c>
      <c r="AP39" s="469">
        <v>1519.5448387096778</v>
      </c>
      <c r="AQ39" s="469">
        <v>3999.6741935483842</v>
      </c>
      <c r="AR39" s="471">
        <v>6000.0570967741915</v>
      </c>
      <c r="AS39" s="484">
        <v>8000</v>
      </c>
      <c r="AT39" s="484">
        <v>3500</v>
      </c>
      <c r="AU39" s="469">
        <v>800</v>
      </c>
      <c r="AV39" s="469">
        <v>3800</v>
      </c>
      <c r="AW39" s="480">
        <v>2044.9996774193546</v>
      </c>
      <c r="AX39" s="480">
        <v>369.61070967741654</v>
      </c>
      <c r="AY39" s="480">
        <v>0</v>
      </c>
      <c r="AZ39" s="480">
        <v>0</v>
      </c>
      <c r="BA39" s="480">
        <v>1800</v>
      </c>
      <c r="BB39" s="480">
        <v>2499.7025806451697</v>
      </c>
      <c r="BC39" s="480">
        <v>0</v>
      </c>
      <c r="BD39" s="480">
        <v>13500</v>
      </c>
      <c r="BE39" s="480">
        <v>15000</v>
      </c>
      <c r="BF39" s="358"/>
      <c r="BG39" s="358"/>
      <c r="BH39" s="358"/>
      <c r="BI39" s="358"/>
      <c r="BJ39" s="358"/>
      <c r="BK39" s="358"/>
      <c r="BL39" s="358"/>
      <c r="BM39" s="358"/>
      <c r="BN39" s="358"/>
      <c r="BO39" s="358"/>
      <c r="BP39" s="358"/>
      <c r="BQ39" s="358"/>
      <c r="BR39" s="358"/>
      <c r="BS39" s="358"/>
      <c r="BT39" s="358"/>
      <c r="BU39" s="358"/>
      <c r="BV39" s="358"/>
      <c r="BW39" s="358"/>
      <c r="BX39" s="358"/>
      <c r="BY39" s="358"/>
      <c r="BZ39" s="358"/>
      <c r="CA39" s="358"/>
      <c r="CB39" s="358"/>
      <c r="CC39" s="358"/>
      <c r="CD39" s="358"/>
      <c r="CE39" s="358"/>
      <c r="CF39" s="358"/>
      <c r="CG39" s="358"/>
      <c r="CH39" s="358"/>
      <c r="CI39" s="358"/>
      <c r="CJ39" s="358"/>
      <c r="CK39" s="358"/>
      <c r="CL39" s="358"/>
      <c r="CM39" s="358"/>
      <c r="CN39" s="358"/>
      <c r="CO39" s="358"/>
      <c r="CP39" s="358"/>
      <c r="CQ39" s="358"/>
      <c r="CR39" s="358"/>
      <c r="CS39" s="358"/>
      <c r="CT39" s="358"/>
      <c r="CU39" s="358"/>
      <c r="CV39" s="358"/>
      <c r="CW39" s="358"/>
      <c r="CX39" s="358"/>
      <c r="CY39" s="358"/>
      <c r="CZ39" s="358"/>
      <c r="DA39" s="358"/>
      <c r="DB39" s="358"/>
      <c r="DC39" s="358"/>
      <c r="DD39" s="358"/>
      <c r="DE39" s="358"/>
      <c r="DF39" s="358"/>
      <c r="DG39" s="358"/>
      <c r="DH39" s="358"/>
      <c r="DI39" s="358"/>
      <c r="DJ39" s="358"/>
      <c r="DK39" s="358"/>
      <c r="DL39" s="358"/>
      <c r="DM39" s="358"/>
      <c r="DN39" s="358"/>
      <c r="DO39" s="358"/>
      <c r="DP39" s="358"/>
      <c r="DQ39" s="358"/>
      <c r="DR39" s="358"/>
      <c r="DS39" s="358"/>
    </row>
    <row r="40" spans="1:123" ht="15" customHeight="1">
      <c r="A40" s="659"/>
      <c r="B40" s="327" t="s">
        <v>57</v>
      </c>
      <c r="C40" s="319"/>
      <c r="D40" s="470">
        <f>SUM(D33:D39)</f>
        <v>1525239.7946774191</v>
      </c>
      <c r="E40" s="470">
        <f t="shared" ref="E40:BC40" si="55">SUM(E33:E39)</f>
        <v>7465.0103225806479</v>
      </c>
      <c r="F40" s="470">
        <f t="shared" si="55"/>
        <v>12000</v>
      </c>
      <c r="G40" s="470">
        <f t="shared" si="55"/>
        <v>8400</v>
      </c>
      <c r="H40" s="470">
        <f t="shared" si="55"/>
        <v>20799.516129032265</v>
      </c>
      <c r="I40" s="470">
        <f t="shared" si="55"/>
        <v>4508.1445161290358</v>
      </c>
      <c r="J40" s="470">
        <f t="shared" si="55"/>
        <v>0</v>
      </c>
      <c r="K40" s="470">
        <f t="shared" si="55"/>
        <v>900</v>
      </c>
      <c r="L40" s="470">
        <f t="shared" si="55"/>
        <v>4226.3425806451414</v>
      </c>
      <c r="M40" s="470">
        <f t="shared" si="55"/>
        <v>4712.9283870967693</v>
      </c>
      <c r="N40" s="470">
        <f t="shared" si="55"/>
        <v>32000</v>
      </c>
      <c r="O40" s="470">
        <f t="shared" si="55"/>
        <v>42000</v>
      </c>
      <c r="P40" s="470">
        <f t="shared" si="55"/>
        <v>13800</v>
      </c>
      <c r="Q40" s="470">
        <f t="shared" si="55"/>
        <v>102659.55454838708</v>
      </c>
      <c r="R40" s="470">
        <f t="shared" si="55"/>
        <v>65100</v>
      </c>
      <c r="S40" s="470">
        <f t="shared" si="55"/>
        <v>247000</v>
      </c>
      <c r="T40" s="470">
        <f t="shared" si="55"/>
        <v>56000</v>
      </c>
      <c r="U40" s="470">
        <f t="shared" si="55"/>
        <v>35000</v>
      </c>
      <c r="V40" s="470">
        <f t="shared" si="55"/>
        <v>0</v>
      </c>
      <c r="W40" s="470">
        <f t="shared" ref="W40:X40" si="56">SUM(W33:W39)</f>
        <v>28000</v>
      </c>
      <c r="X40" s="470">
        <f t="shared" si="56"/>
        <v>35000</v>
      </c>
      <c r="Y40" s="470">
        <f t="shared" ref="Y40:AA40" si="57">SUM(Y33:Y39)</f>
        <v>5250</v>
      </c>
      <c r="Z40" s="470">
        <f t="shared" si="57"/>
        <v>6000</v>
      </c>
      <c r="AA40" s="470">
        <f t="shared" si="57"/>
        <v>35500</v>
      </c>
      <c r="AB40" s="470">
        <f t="shared" ref="AB40" si="58">SUM(AB33:AB39)</f>
        <v>0</v>
      </c>
      <c r="AC40" s="470">
        <f t="shared" ref="AC40:AG40" si="59">SUM(AC33:AC39)</f>
        <v>626.16129032258073</v>
      </c>
      <c r="AD40" s="470">
        <f t="shared" si="59"/>
        <v>22000</v>
      </c>
      <c r="AE40" s="470">
        <f t="shared" si="59"/>
        <v>9100</v>
      </c>
      <c r="AF40" s="470">
        <f t="shared" si="59"/>
        <v>27500</v>
      </c>
      <c r="AG40" s="470">
        <f t="shared" si="59"/>
        <v>56000</v>
      </c>
      <c r="AH40" s="470">
        <f t="shared" ref="AH40:AL40" si="60">SUM(AH33:AH39)</f>
        <v>14146.022258064497</v>
      </c>
      <c r="AI40" s="470">
        <f t="shared" si="60"/>
        <v>4800</v>
      </c>
      <c r="AJ40" s="470">
        <f t="shared" si="60"/>
        <v>46199.851935483872</v>
      </c>
      <c r="AK40" s="470">
        <f t="shared" si="60"/>
        <v>17499.38387096774</v>
      </c>
      <c r="AL40" s="470">
        <f t="shared" si="60"/>
        <v>14302.921612903228</v>
      </c>
      <c r="AM40" s="470">
        <f t="shared" ref="AM40" si="61">SUM(AM33:AM39)</f>
        <v>0</v>
      </c>
      <c r="AN40" s="470">
        <f t="shared" ref="AN40:AX40" si="62">SUM(AN33:AN39)</f>
        <v>6000</v>
      </c>
      <c r="AO40" s="470">
        <f t="shared" si="62"/>
        <v>77049.331935483919</v>
      </c>
      <c r="AP40" s="470">
        <f t="shared" si="62"/>
        <v>10636.813870967746</v>
      </c>
      <c r="AQ40" s="470">
        <f t="shared" si="62"/>
        <v>27997.719354838689</v>
      </c>
      <c r="AR40" s="470">
        <f t="shared" si="62"/>
        <v>60000.399677419351</v>
      </c>
      <c r="AS40" s="470">
        <f t="shared" si="62"/>
        <v>56000</v>
      </c>
      <c r="AT40" s="470">
        <f t="shared" si="62"/>
        <v>24500</v>
      </c>
      <c r="AU40" s="470">
        <f t="shared" si="62"/>
        <v>5850</v>
      </c>
      <c r="AV40" s="470">
        <f t="shared" si="62"/>
        <v>26600</v>
      </c>
      <c r="AW40" s="470">
        <f t="shared" si="62"/>
        <v>14314.997741935484</v>
      </c>
      <c r="AX40" s="470">
        <f t="shared" si="62"/>
        <v>2587.274967741916</v>
      </c>
      <c r="AY40" s="470">
        <f t="shared" si="55"/>
        <v>0</v>
      </c>
      <c r="AZ40" s="470">
        <f t="shared" ref="AZ40:BB40" si="63">SUM(AZ33:AZ39)</f>
        <v>5609.5016129031756</v>
      </c>
      <c r="BA40" s="470">
        <f t="shared" si="63"/>
        <v>12600</v>
      </c>
      <c r="BB40" s="470">
        <f t="shared" si="63"/>
        <v>17497.918064516187</v>
      </c>
      <c r="BC40" s="470">
        <f t="shared" si="55"/>
        <v>0</v>
      </c>
      <c r="BD40" s="470">
        <f t="shared" ref="BD40" si="64">SUM(BD33:BD39)</f>
        <v>94500</v>
      </c>
      <c r="BE40" s="470">
        <f t="shared" ref="BE40" si="65">SUM(BE33:BE39)</f>
        <v>105000</v>
      </c>
      <c r="BF40" s="358"/>
      <c r="BG40" s="358"/>
      <c r="BH40" s="358"/>
      <c r="BI40" s="358"/>
      <c r="BJ40" s="358"/>
      <c r="BK40" s="358"/>
      <c r="BL40" s="358"/>
      <c r="BM40" s="358"/>
      <c r="BN40" s="358"/>
      <c r="BO40" s="358"/>
      <c r="BP40" s="358"/>
      <c r="BQ40" s="358"/>
      <c r="BR40" s="358"/>
      <c r="BS40" s="358"/>
      <c r="BT40" s="358"/>
      <c r="BU40" s="358"/>
      <c r="BV40" s="358"/>
      <c r="BW40" s="358"/>
      <c r="BX40" s="358"/>
      <c r="BY40" s="358"/>
      <c r="BZ40" s="358"/>
      <c r="CA40" s="358"/>
      <c r="CB40" s="358"/>
      <c r="CC40" s="358"/>
      <c r="CD40" s="358"/>
      <c r="CE40" s="358"/>
      <c r="CF40" s="358"/>
      <c r="CG40" s="358"/>
      <c r="CH40" s="358"/>
      <c r="CI40" s="358"/>
      <c r="CJ40" s="358"/>
      <c r="CK40" s="358"/>
      <c r="CL40" s="358"/>
      <c r="CM40" s="358"/>
      <c r="CN40" s="358"/>
      <c r="CO40" s="358"/>
      <c r="CP40" s="358"/>
      <c r="CQ40" s="358"/>
      <c r="CR40" s="358"/>
      <c r="CS40" s="358"/>
      <c r="CT40" s="358"/>
      <c r="CU40" s="358"/>
      <c r="CV40" s="358"/>
      <c r="CW40" s="358"/>
      <c r="CX40" s="358"/>
      <c r="CY40" s="358"/>
      <c r="CZ40" s="358"/>
      <c r="DA40" s="358"/>
      <c r="DB40" s="358"/>
      <c r="DC40" s="358"/>
      <c r="DD40" s="358"/>
      <c r="DE40" s="358"/>
      <c r="DF40" s="358"/>
      <c r="DG40" s="358"/>
      <c r="DH40" s="358"/>
      <c r="DI40" s="358"/>
      <c r="DJ40" s="358"/>
      <c r="DK40" s="358"/>
      <c r="DL40" s="358"/>
      <c r="DM40" s="358"/>
      <c r="DN40" s="358"/>
      <c r="DO40" s="358"/>
      <c r="DP40" s="358"/>
      <c r="DQ40" s="358"/>
      <c r="DR40" s="358"/>
      <c r="DS40" s="358"/>
    </row>
    <row r="41" spans="1:123" ht="15" customHeight="1">
      <c r="A41" s="659"/>
      <c r="B41" s="327"/>
      <c r="C41" s="319"/>
      <c r="D41" s="470"/>
      <c r="E41" s="470"/>
      <c r="F41" s="470"/>
      <c r="G41" s="470"/>
      <c r="H41" s="470"/>
      <c r="I41" s="470"/>
      <c r="J41" s="470"/>
      <c r="K41" s="470"/>
      <c r="L41" s="470"/>
      <c r="M41" s="470"/>
      <c r="N41" s="470"/>
      <c r="O41" s="470"/>
      <c r="P41" s="470"/>
      <c r="Q41" s="470"/>
      <c r="R41" s="470"/>
      <c r="S41" s="470"/>
      <c r="T41" s="470"/>
      <c r="U41" s="470"/>
      <c r="V41" s="470"/>
      <c r="W41" s="470"/>
      <c r="X41" s="470"/>
      <c r="Y41" s="470"/>
      <c r="Z41" s="470"/>
      <c r="AA41" s="470"/>
      <c r="AB41" s="470"/>
      <c r="AC41" s="470"/>
      <c r="AD41" s="470"/>
      <c r="AE41" s="470"/>
      <c r="AF41" s="470"/>
      <c r="AG41" s="470"/>
      <c r="AH41" s="470"/>
      <c r="AI41" s="470"/>
      <c r="AJ41" s="470"/>
      <c r="AK41" s="470"/>
      <c r="AL41" s="470"/>
      <c r="AM41" s="470"/>
      <c r="AN41" s="470"/>
      <c r="AO41" s="470"/>
      <c r="AP41" s="470"/>
      <c r="AQ41" s="470"/>
      <c r="AR41" s="470"/>
      <c r="AS41" s="470"/>
      <c r="AT41" s="470"/>
      <c r="AU41" s="470"/>
      <c r="AV41" s="470"/>
      <c r="AW41" s="470"/>
      <c r="AX41" s="470"/>
      <c r="AY41" s="470"/>
      <c r="AZ41" s="470"/>
      <c r="BA41" s="470"/>
      <c r="BB41" s="470"/>
      <c r="BC41" s="470"/>
      <c r="BD41" s="470"/>
      <c r="BE41" s="470"/>
      <c r="BF41" s="358"/>
      <c r="BG41" s="358"/>
      <c r="BH41" s="358"/>
      <c r="BI41" s="358"/>
      <c r="BJ41" s="358"/>
      <c r="BK41" s="358"/>
      <c r="BL41" s="358"/>
      <c r="BM41" s="358"/>
      <c r="BN41" s="358"/>
      <c r="BO41" s="358"/>
      <c r="BP41" s="358"/>
      <c r="BQ41" s="358"/>
      <c r="BR41" s="358"/>
      <c r="BS41" s="358"/>
      <c r="BT41" s="358"/>
      <c r="BU41" s="358"/>
      <c r="BV41" s="358"/>
      <c r="BW41" s="358"/>
      <c r="BX41" s="358"/>
      <c r="BY41" s="358"/>
      <c r="BZ41" s="358"/>
      <c r="CA41" s="358"/>
      <c r="CB41" s="358"/>
      <c r="CC41" s="358"/>
      <c r="CD41" s="358"/>
      <c r="CE41" s="358"/>
      <c r="CF41" s="358"/>
      <c r="CG41" s="358"/>
      <c r="CH41" s="358"/>
      <c r="CI41" s="358"/>
      <c r="CJ41" s="358"/>
      <c r="CK41" s="358"/>
      <c r="CL41" s="358"/>
      <c r="CM41" s="358"/>
      <c r="CN41" s="358"/>
      <c r="CO41" s="358"/>
      <c r="CP41" s="358"/>
      <c r="CQ41" s="358"/>
      <c r="CR41" s="358"/>
      <c r="CS41" s="358"/>
      <c r="CT41" s="358"/>
      <c r="CU41" s="358"/>
      <c r="CV41" s="358"/>
      <c r="CW41" s="358"/>
      <c r="CX41" s="358"/>
      <c r="CY41" s="358"/>
      <c r="CZ41" s="358"/>
      <c r="DA41" s="358"/>
      <c r="DB41" s="358"/>
      <c r="DC41" s="358"/>
      <c r="DD41" s="358"/>
      <c r="DE41" s="358"/>
      <c r="DF41" s="358"/>
      <c r="DG41" s="358"/>
      <c r="DH41" s="358"/>
      <c r="DI41" s="358"/>
      <c r="DJ41" s="358"/>
      <c r="DK41" s="358"/>
      <c r="DL41" s="358"/>
      <c r="DM41" s="358"/>
      <c r="DN41" s="358"/>
      <c r="DO41" s="358"/>
      <c r="DP41" s="358"/>
      <c r="DQ41" s="358"/>
      <c r="DR41" s="358"/>
      <c r="DS41" s="358"/>
    </row>
    <row r="42" spans="1:123" ht="15" customHeight="1">
      <c r="A42" s="659"/>
      <c r="B42" s="318">
        <f>B39+1</f>
        <v>46202</v>
      </c>
      <c r="C42" s="319" t="str">
        <f t="shared" ref="C42:C43" si="66">TEXT(B42,"ddd")</f>
        <v>Sen</v>
      </c>
      <c r="D42" s="468">
        <f t="shared" ref="D42:D43" si="67">SUM(E42:BE42)</f>
        <v>222286.63232258061</v>
      </c>
      <c r="E42" s="469">
        <v>1199.5729032258068</v>
      </c>
      <c r="F42" s="469">
        <v>2000</v>
      </c>
      <c r="G42" s="469">
        <v>1200</v>
      </c>
      <c r="H42" s="469">
        <v>3300</v>
      </c>
      <c r="I42" s="469">
        <v>644.02064516129087</v>
      </c>
      <c r="J42" s="469">
        <v>0</v>
      </c>
      <c r="K42" s="480">
        <v>150</v>
      </c>
      <c r="L42" s="480">
        <v>603.76322580644887</v>
      </c>
      <c r="M42" s="480">
        <v>673.27548387096704</v>
      </c>
      <c r="N42" s="469">
        <v>5500</v>
      </c>
      <c r="O42" s="469">
        <v>6000</v>
      </c>
      <c r="P42" s="469">
        <v>2500</v>
      </c>
      <c r="Q42" s="469">
        <v>16000</v>
      </c>
      <c r="R42" s="484">
        <v>9300</v>
      </c>
      <c r="S42" s="484">
        <v>29000</v>
      </c>
      <c r="T42" s="484">
        <v>8000</v>
      </c>
      <c r="U42" s="469">
        <v>7000</v>
      </c>
      <c r="V42" s="484">
        <v>0</v>
      </c>
      <c r="W42" s="484">
        <v>4000</v>
      </c>
      <c r="X42" s="484">
        <v>5000</v>
      </c>
      <c r="Y42" s="484">
        <v>750</v>
      </c>
      <c r="Z42" s="480">
        <v>1000</v>
      </c>
      <c r="AA42" s="484">
        <v>5500</v>
      </c>
      <c r="AB42" s="484">
        <v>0</v>
      </c>
      <c r="AC42" s="469">
        <v>89.451612903225808</v>
      </c>
      <c r="AD42" s="484">
        <v>3500</v>
      </c>
      <c r="AE42" s="484">
        <v>1300</v>
      </c>
      <c r="AF42" s="469">
        <v>5500</v>
      </c>
      <c r="AG42" s="484">
        <v>8000</v>
      </c>
      <c r="AH42" s="469">
        <v>2020.8603225806426</v>
      </c>
      <c r="AI42" s="469">
        <v>800</v>
      </c>
      <c r="AJ42" s="469">
        <v>7200</v>
      </c>
      <c r="AK42" s="469">
        <v>3499.876774193548</v>
      </c>
      <c r="AL42" s="469">
        <v>2043.2745161290325</v>
      </c>
      <c r="AM42" s="469">
        <v>0</v>
      </c>
      <c r="AN42" s="484">
        <v>1000</v>
      </c>
      <c r="AO42" s="469">
        <v>11007.047419354845</v>
      </c>
      <c r="AP42" s="469">
        <v>1519.5448387096778</v>
      </c>
      <c r="AQ42" s="469">
        <v>3999.6741935483842</v>
      </c>
      <c r="AR42" s="471">
        <v>9000.0570967741915</v>
      </c>
      <c r="AS42" s="484">
        <v>8000</v>
      </c>
      <c r="AT42" s="484">
        <v>3500</v>
      </c>
      <c r="AU42" s="469">
        <v>850</v>
      </c>
      <c r="AV42" s="469">
        <v>3800</v>
      </c>
      <c r="AW42" s="480">
        <v>2044.9996774193546</v>
      </c>
      <c r="AX42" s="480">
        <v>369.61070967741654</v>
      </c>
      <c r="AY42" s="480">
        <v>0</v>
      </c>
      <c r="AZ42" s="480">
        <v>1121.900322580635</v>
      </c>
      <c r="BA42" s="480">
        <v>1800</v>
      </c>
      <c r="BB42" s="480">
        <v>2499.7025806451697</v>
      </c>
      <c r="BC42" s="480">
        <v>0</v>
      </c>
      <c r="BD42" s="480">
        <v>13500</v>
      </c>
      <c r="BE42" s="480">
        <v>15000</v>
      </c>
      <c r="BF42" s="358"/>
      <c r="BG42" s="358"/>
      <c r="BH42" s="358"/>
      <c r="BI42" s="358"/>
      <c r="BJ42" s="358"/>
      <c r="BK42" s="358"/>
      <c r="BL42" s="358"/>
      <c r="BM42" s="358"/>
      <c r="BN42" s="358"/>
      <c r="BO42" s="358"/>
      <c r="BP42" s="358"/>
      <c r="BQ42" s="358"/>
      <c r="BR42" s="358"/>
      <c r="BS42" s="358"/>
      <c r="BT42" s="358"/>
      <c r="BU42" s="358"/>
      <c r="BV42" s="358"/>
      <c r="BW42" s="358"/>
      <c r="BX42" s="358"/>
      <c r="BY42" s="358"/>
      <c r="BZ42" s="358"/>
      <c r="CA42" s="358"/>
      <c r="CB42" s="358"/>
      <c r="CC42" s="358"/>
      <c r="CD42" s="358"/>
      <c r="CE42" s="358"/>
      <c r="CF42" s="358"/>
      <c r="CG42" s="358"/>
      <c r="CH42" s="358"/>
      <c r="CI42" s="358"/>
      <c r="CJ42" s="358"/>
      <c r="CK42" s="358"/>
      <c r="CL42" s="358"/>
      <c r="CM42" s="358"/>
      <c r="CN42" s="358"/>
      <c r="CO42" s="358"/>
      <c r="CP42" s="358"/>
      <c r="CQ42" s="358"/>
      <c r="CR42" s="358"/>
      <c r="CS42" s="358"/>
      <c r="CT42" s="358"/>
      <c r="CU42" s="358"/>
      <c r="CV42" s="358"/>
      <c r="CW42" s="358"/>
      <c r="CX42" s="358"/>
      <c r="CY42" s="358"/>
      <c r="CZ42" s="358"/>
      <c r="DA42" s="358"/>
      <c r="DB42" s="358"/>
      <c r="DC42" s="358"/>
      <c r="DD42" s="358"/>
      <c r="DE42" s="358"/>
      <c r="DF42" s="358"/>
      <c r="DG42" s="358"/>
      <c r="DH42" s="358"/>
      <c r="DI42" s="358"/>
      <c r="DJ42" s="358"/>
      <c r="DK42" s="358"/>
      <c r="DL42" s="358"/>
      <c r="DM42" s="358"/>
      <c r="DN42" s="358"/>
      <c r="DO42" s="358"/>
      <c r="DP42" s="358"/>
      <c r="DQ42" s="358"/>
      <c r="DR42" s="358"/>
      <c r="DS42" s="358"/>
    </row>
    <row r="43" spans="1:123" s="305" customFormat="1" ht="15" customHeight="1">
      <c r="A43" s="659"/>
      <c r="B43" s="318">
        <f t="shared" ref="B43" si="68">B42+1</f>
        <v>46203</v>
      </c>
      <c r="C43" s="319" t="str">
        <f t="shared" si="66"/>
        <v>Sel</v>
      </c>
      <c r="D43" s="468">
        <f t="shared" si="67"/>
        <v>222286.63232258061</v>
      </c>
      <c r="E43" s="469">
        <v>1199.5729032258068</v>
      </c>
      <c r="F43" s="469">
        <v>2000</v>
      </c>
      <c r="G43" s="469">
        <v>1200</v>
      </c>
      <c r="H43" s="469">
        <v>3300</v>
      </c>
      <c r="I43" s="469">
        <v>644.02064516129087</v>
      </c>
      <c r="J43" s="469">
        <v>0</v>
      </c>
      <c r="K43" s="480">
        <v>150</v>
      </c>
      <c r="L43" s="480">
        <v>603.76322580644887</v>
      </c>
      <c r="M43" s="480">
        <v>673.27548387096704</v>
      </c>
      <c r="N43" s="469">
        <v>5500</v>
      </c>
      <c r="O43" s="469">
        <v>6000</v>
      </c>
      <c r="P43" s="469">
        <v>2500</v>
      </c>
      <c r="Q43" s="469">
        <v>16000</v>
      </c>
      <c r="R43" s="484">
        <v>9300</v>
      </c>
      <c r="S43" s="484">
        <v>29000</v>
      </c>
      <c r="T43" s="484">
        <v>8000</v>
      </c>
      <c r="U43" s="469">
        <v>7000</v>
      </c>
      <c r="V43" s="484">
        <v>0</v>
      </c>
      <c r="W43" s="484">
        <v>4000</v>
      </c>
      <c r="X43" s="484">
        <v>5000</v>
      </c>
      <c r="Y43" s="484">
        <v>750</v>
      </c>
      <c r="Z43" s="480">
        <v>1000</v>
      </c>
      <c r="AA43" s="484">
        <v>5500</v>
      </c>
      <c r="AB43" s="484">
        <v>0</v>
      </c>
      <c r="AC43" s="469">
        <v>89.451612903225808</v>
      </c>
      <c r="AD43" s="484">
        <v>3500</v>
      </c>
      <c r="AE43" s="484">
        <v>1300</v>
      </c>
      <c r="AF43" s="469">
        <v>5500</v>
      </c>
      <c r="AG43" s="484">
        <v>8000</v>
      </c>
      <c r="AH43" s="469">
        <v>2020.8603225806426</v>
      </c>
      <c r="AI43" s="469">
        <v>800</v>
      </c>
      <c r="AJ43" s="469">
        <v>7200</v>
      </c>
      <c r="AK43" s="469">
        <v>3499.876774193548</v>
      </c>
      <c r="AL43" s="469">
        <v>2043.2745161290325</v>
      </c>
      <c r="AM43" s="469">
        <v>0</v>
      </c>
      <c r="AN43" s="484">
        <v>1000</v>
      </c>
      <c r="AO43" s="469">
        <v>11007.047419354845</v>
      </c>
      <c r="AP43" s="469">
        <v>1519.5448387096778</v>
      </c>
      <c r="AQ43" s="469">
        <v>3999.6741935483842</v>
      </c>
      <c r="AR43" s="471">
        <v>9000.0570967741915</v>
      </c>
      <c r="AS43" s="484">
        <v>8000</v>
      </c>
      <c r="AT43" s="484">
        <v>3500</v>
      </c>
      <c r="AU43" s="469">
        <v>850</v>
      </c>
      <c r="AV43" s="469">
        <v>3800</v>
      </c>
      <c r="AW43" s="480">
        <v>2044.9996774193546</v>
      </c>
      <c r="AX43" s="480">
        <v>369.61070967741654</v>
      </c>
      <c r="AY43" s="480">
        <v>0</v>
      </c>
      <c r="AZ43" s="480">
        <v>1121.900322580635</v>
      </c>
      <c r="BA43" s="480">
        <v>1800</v>
      </c>
      <c r="BB43" s="480">
        <v>2499.7025806451697</v>
      </c>
      <c r="BC43" s="480">
        <v>0</v>
      </c>
      <c r="BD43" s="480">
        <v>13500</v>
      </c>
      <c r="BE43" s="480">
        <v>15000</v>
      </c>
    </row>
    <row r="44" spans="1:123" ht="15" customHeight="1">
      <c r="A44" s="517"/>
      <c r="B44" s="327" t="s">
        <v>57</v>
      </c>
      <c r="C44" s="319"/>
      <c r="D44" s="470">
        <f>SUM(D42:D43)</f>
        <v>444573.26464516122</v>
      </c>
      <c r="E44" s="470">
        <f t="shared" ref="E44:BC44" si="69">SUM(E42:E43)</f>
        <v>2399.1458064516137</v>
      </c>
      <c r="F44" s="470">
        <f t="shared" si="69"/>
        <v>4000</v>
      </c>
      <c r="G44" s="470">
        <f t="shared" si="69"/>
        <v>2400</v>
      </c>
      <c r="H44" s="470">
        <f t="shared" si="69"/>
        <v>6600</v>
      </c>
      <c r="I44" s="470">
        <f t="shared" si="69"/>
        <v>1288.0412903225817</v>
      </c>
      <c r="J44" s="470">
        <f t="shared" si="69"/>
        <v>0</v>
      </c>
      <c r="K44" s="470">
        <f t="shared" si="69"/>
        <v>300</v>
      </c>
      <c r="L44" s="470">
        <f t="shared" si="69"/>
        <v>1207.5264516128977</v>
      </c>
      <c r="M44" s="470">
        <f t="shared" si="69"/>
        <v>1346.5509677419341</v>
      </c>
      <c r="N44" s="470">
        <f t="shared" si="69"/>
        <v>11000</v>
      </c>
      <c r="O44" s="470">
        <f t="shared" si="69"/>
        <v>12000</v>
      </c>
      <c r="P44" s="470">
        <f t="shared" si="69"/>
        <v>5000</v>
      </c>
      <c r="Q44" s="470">
        <f t="shared" si="69"/>
        <v>32000</v>
      </c>
      <c r="R44" s="470">
        <f t="shared" si="69"/>
        <v>18600</v>
      </c>
      <c r="S44" s="470">
        <f t="shared" si="69"/>
        <v>58000</v>
      </c>
      <c r="T44" s="470">
        <f t="shared" si="69"/>
        <v>16000</v>
      </c>
      <c r="U44" s="470">
        <f t="shared" si="69"/>
        <v>14000</v>
      </c>
      <c r="V44" s="470">
        <f t="shared" si="69"/>
        <v>0</v>
      </c>
      <c r="W44" s="470">
        <f t="shared" si="69"/>
        <v>8000</v>
      </c>
      <c r="X44" s="470">
        <f t="shared" ref="X44" si="70">SUM(X42:X43)</f>
        <v>10000</v>
      </c>
      <c r="Y44" s="470">
        <f t="shared" si="69"/>
        <v>1500</v>
      </c>
      <c r="Z44" s="470">
        <f t="shared" ref="Z44" si="71">SUM(Z42:Z43)</f>
        <v>2000</v>
      </c>
      <c r="AA44" s="470">
        <f t="shared" ref="AA44:AB44" si="72">SUM(AA42:AA43)</f>
        <v>11000</v>
      </c>
      <c r="AB44" s="470">
        <f t="shared" si="72"/>
        <v>0</v>
      </c>
      <c r="AC44" s="470">
        <f t="shared" si="69"/>
        <v>178.90322580645162</v>
      </c>
      <c r="AD44" s="470">
        <f t="shared" si="69"/>
        <v>7000</v>
      </c>
      <c r="AE44" s="470">
        <f t="shared" si="69"/>
        <v>2600</v>
      </c>
      <c r="AF44" s="470">
        <f t="shared" si="69"/>
        <v>11000</v>
      </c>
      <c r="AG44" s="470">
        <f t="shared" si="69"/>
        <v>16000</v>
      </c>
      <c r="AH44" s="470">
        <f t="shared" ref="AH44:AL44" si="73">SUM(AH42:AH43)</f>
        <v>4041.7206451612851</v>
      </c>
      <c r="AI44" s="470">
        <f t="shared" si="73"/>
        <v>1600</v>
      </c>
      <c r="AJ44" s="470">
        <f t="shared" si="73"/>
        <v>14400</v>
      </c>
      <c r="AK44" s="470">
        <f t="shared" si="73"/>
        <v>6999.7535483870961</v>
      </c>
      <c r="AL44" s="470">
        <f t="shared" si="73"/>
        <v>4086.5490322580649</v>
      </c>
      <c r="AM44" s="470">
        <f t="shared" si="69"/>
        <v>0</v>
      </c>
      <c r="AN44" s="470">
        <f t="shared" ref="AN44:AX44" si="74">SUM(AN42:AN43)</f>
        <v>2000</v>
      </c>
      <c r="AO44" s="470">
        <f t="shared" si="74"/>
        <v>22014.094838709691</v>
      </c>
      <c r="AP44" s="470">
        <f t="shared" si="74"/>
        <v>3039.0896774193557</v>
      </c>
      <c r="AQ44" s="470">
        <f t="shared" si="74"/>
        <v>7999.3483870967684</v>
      </c>
      <c r="AR44" s="470">
        <f t="shared" si="74"/>
        <v>18000.114193548383</v>
      </c>
      <c r="AS44" s="470">
        <f t="shared" si="74"/>
        <v>16000</v>
      </c>
      <c r="AT44" s="470">
        <f t="shared" si="74"/>
        <v>7000</v>
      </c>
      <c r="AU44" s="470">
        <f t="shared" si="74"/>
        <v>1700</v>
      </c>
      <c r="AV44" s="470">
        <f t="shared" si="74"/>
        <v>7600</v>
      </c>
      <c r="AW44" s="470">
        <f t="shared" si="74"/>
        <v>4089.9993548387092</v>
      </c>
      <c r="AX44" s="470">
        <f t="shared" si="74"/>
        <v>739.22141935483307</v>
      </c>
      <c r="AY44" s="470">
        <f t="shared" si="69"/>
        <v>0</v>
      </c>
      <c r="AZ44" s="470">
        <f t="shared" ref="AZ44:BB44" si="75">SUM(AZ42:AZ43)</f>
        <v>2243.80064516127</v>
      </c>
      <c r="BA44" s="470">
        <f t="shared" si="75"/>
        <v>3600</v>
      </c>
      <c r="BB44" s="470">
        <f t="shared" si="75"/>
        <v>4999.4051612903395</v>
      </c>
      <c r="BC44" s="470">
        <f t="shared" si="69"/>
        <v>0</v>
      </c>
      <c r="BD44" s="470">
        <f t="shared" ref="BD44" si="76">SUM(BD42:BD43)</f>
        <v>27000</v>
      </c>
      <c r="BE44" s="470">
        <f t="shared" ref="BE44" si="77">SUM(BE42:BE43)</f>
        <v>30000</v>
      </c>
      <c r="BF44" s="358"/>
      <c r="BG44" s="358"/>
      <c r="BH44" s="358"/>
      <c r="BI44" s="358"/>
      <c r="BJ44" s="358"/>
      <c r="BK44" s="358"/>
      <c r="BL44" s="358"/>
      <c r="BM44" s="358"/>
      <c r="BN44" s="358"/>
      <c r="BO44" s="358"/>
      <c r="BP44" s="358"/>
      <c r="BQ44" s="358"/>
      <c r="BR44" s="358"/>
      <c r="BS44" s="358"/>
      <c r="BT44" s="358"/>
      <c r="BU44" s="358"/>
      <c r="BV44" s="358"/>
      <c r="BW44" s="358"/>
      <c r="BX44" s="358"/>
      <c r="BY44" s="358"/>
      <c r="BZ44" s="358"/>
      <c r="CA44" s="358"/>
      <c r="CB44" s="358"/>
      <c r="CC44" s="358"/>
      <c r="CD44" s="358"/>
      <c r="CE44" s="358"/>
      <c r="CF44" s="358"/>
      <c r="CG44" s="358"/>
      <c r="CH44" s="358"/>
      <c r="CI44" s="358"/>
      <c r="CJ44" s="358"/>
      <c r="CK44" s="358"/>
      <c r="CL44" s="358"/>
      <c r="CM44" s="358"/>
      <c r="CN44" s="358"/>
      <c r="CO44" s="358"/>
      <c r="CP44" s="358"/>
      <c r="CQ44" s="358"/>
      <c r="CR44" s="358"/>
      <c r="CS44" s="358"/>
      <c r="CT44" s="358"/>
      <c r="CU44" s="358"/>
      <c r="CV44" s="358"/>
      <c r="CW44" s="358"/>
      <c r="CX44" s="358"/>
      <c r="CY44" s="358"/>
      <c r="CZ44" s="358"/>
      <c r="DA44" s="358"/>
      <c r="DB44" s="358"/>
      <c r="DC44" s="358"/>
      <c r="DD44" s="358"/>
      <c r="DE44" s="358"/>
      <c r="DF44" s="358"/>
      <c r="DG44" s="358"/>
      <c r="DH44" s="358"/>
      <c r="DI44" s="358"/>
      <c r="DJ44" s="358"/>
      <c r="DK44" s="358"/>
      <c r="DL44" s="358"/>
      <c r="DM44" s="358"/>
      <c r="DN44" s="358"/>
      <c r="DO44" s="358"/>
      <c r="DP44" s="358"/>
      <c r="DQ44" s="358"/>
      <c r="DR44" s="358"/>
      <c r="DS44" s="358"/>
    </row>
    <row r="45" spans="1:123" ht="15" customHeight="1">
      <c r="A45" s="515"/>
      <c r="B45" s="327"/>
      <c r="C45" s="319"/>
      <c r="D45" s="470"/>
      <c r="E45" s="470"/>
      <c r="F45" s="470"/>
      <c r="G45" s="470"/>
      <c r="H45" s="470"/>
      <c r="I45" s="470"/>
      <c r="J45" s="470"/>
      <c r="K45" s="470"/>
      <c r="L45" s="470"/>
      <c r="M45" s="470"/>
      <c r="N45" s="470"/>
      <c r="O45" s="470"/>
      <c r="P45" s="470"/>
      <c r="Q45" s="470"/>
      <c r="R45" s="470"/>
      <c r="S45" s="470"/>
      <c r="T45" s="470"/>
      <c r="U45" s="470"/>
      <c r="V45" s="470"/>
      <c r="W45" s="470"/>
      <c r="X45" s="470"/>
      <c r="Y45" s="470"/>
      <c r="Z45" s="470"/>
      <c r="AA45" s="470"/>
      <c r="AB45" s="470"/>
      <c r="AC45" s="470"/>
      <c r="AD45" s="470"/>
      <c r="AE45" s="470"/>
      <c r="AF45" s="470"/>
      <c r="AG45" s="470"/>
      <c r="AH45" s="470"/>
      <c r="AI45" s="470"/>
      <c r="AJ45" s="470"/>
      <c r="AK45" s="470"/>
      <c r="AL45" s="470"/>
      <c r="AM45" s="470"/>
      <c r="AN45" s="470"/>
      <c r="AO45" s="470"/>
      <c r="AP45" s="470"/>
      <c r="AQ45" s="470"/>
      <c r="AR45" s="470"/>
      <c r="AS45" s="470"/>
      <c r="AT45" s="470"/>
      <c r="AU45" s="470"/>
      <c r="AV45" s="470"/>
      <c r="AW45" s="470"/>
      <c r="AX45" s="470"/>
      <c r="AY45" s="470"/>
      <c r="AZ45" s="470"/>
      <c r="BA45" s="470"/>
      <c r="BB45" s="470"/>
      <c r="BC45" s="470"/>
      <c r="BD45" s="470"/>
      <c r="BE45" s="470"/>
      <c r="BF45" s="358"/>
      <c r="BG45" s="358"/>
      <c r="BH45" s="358"/>
      <c r="BI45" s="358"/>
      <c r="BJ45" s="358"/>
      <c r="BK45" s="358"/>
      <c r="BL45" s="358"/>
      <c r="BM45" s="358"/>
      <c r="BN45" s="358"/>
      <c r="BO45" s="358"/>
      <c r="BP45" s="358"/>
      <c r="BQ45" s="358"/>
      <c r="BR45" s="358"/>
      <c r="BS45" s="358"/>
      <c r="BT45" s="358"/>
      <c r="BU45" s="358"/>
      <c r="BV45" s="358"/>
      <c r="BW45" s="358"/>
      <c r="BX45" s="358"/>
      <c r="BY45" s="358"/>
      <c r="BZ45" s="358"/>
      <c r="CA45" s="358"/>
      <c r="CB45" s="358"/>
      <c r="CC45" s="358"/>
      <c r="CD45" s="358"/>
      <c r="CE45" s="358"/>
      <c r="CF45" s="358"/>
      <c r="CG45" s="358"/>
      <c r="CH45" s="358"/>
      <c r="CI45" s="358"/>
      <c r="CJ45" s="358"/>
      <c r="CK45" s="358"/>
      <c r="CL45" s="358"/>
      <c r="CM45" s="358"/>
      <c r="CN45" s="358"/>
      <c r="CO45" s="358"/>
      <c r="CP45" s="358"/>
      <c r="CQ45" s="358"/>
      <c r="CR45" s="358"/>
      <c r="CS45" s="358"/>
      <c r="CT45" s="358"/>
      <c r="CU45" s="358"/>
      <c r="CV45" s="358"/>
      <c r="CW45" s="358"/>
      <c r="CX45" s="358"/>
      <c r="CY45" s="358"/>
      <c r="CZ45" s="358"/>
      <c r="DA45" s="358"/>
      <c r="DB45" s="358"/>
      <c r="DC45" s="358"/>
      <c r="DD45" s="358"/>
      <c r="DE45" s="358"/>
      <c r="DF45" s="358"/>
      <c r="DG45" s="358"/>
      <c r="DH45" s="358"/>
      <c r="DI45" s="358"/>
      <c r="DJ45" s="358"/>
      <c r="DK45" s="358"/>
      <c r="DL45" s="358"/>
      <c r="DM45" s="358"/>
      <c r="DN45" s="358"/>
      <c r="DO45" s="358"/>
      <c r="DP45" s="358"/>
      <c r="DQ45" s="358"/>
      <c r="DR45" s="358"/>
      <c r="DS45" s="358"/>
    </row>
    <row r="46" spans="1:123" ht="15" customHeight="1">
      <c r="A46" s="326"/>
      <c r="B46" s="327" t="s">
        <v>57</v>
      </c>
      <c r="C46" s="319"/>
      <c r="D46" s="470">
        <f>SUM(D44+D40+D31+D22+D13)</f>
        <v>6389819.4590967726</v>
      </c>
      <c r="E46" s="470">
        <f t="shared" ref="E46:BE46" si="78">SUM(E44+E40+E31+E22+E13)</f>
        <v>31059.614193548397</v>
      </c>
      <c r="F46" s="470">
        <f t="shared" si="78"/>
        <v>51000</v>
      </c>
      <c r="G46" s="470">
        <f t="shared" si="78"/>
        <v>36000</v>
      </c>
      <c r="H46" s="470">
        <f t="shared" si="78"/>
        <v>89798.064516129059</v>
      </c>
      <c r="I46" s="470">
        <f t="shared" si="78"/>
        <v>19320.619354838724</v>
      </c>
      <c r="J46" s="470">
        <f t="shared" si="78"/>
        <v>0</v>
      </c>
      <c r="K46" s="470">
        <f t="shared" si="78"/>
        <v>3900</v>
      </c>
      <c r="L46" s="470">
        <f t="shared" si="78"/>
        <v>18112.896774193461</v>
      </c>
      <c r="M46" s="470">
        <f t="shared" si="78"/>
        <v>20198.264516129013</v>
      </c>
      <c r="N46" s="470">
        <f t="shared" si="78"/>
        <v>128000</v>
      </c>
      <c r="O46" s="470">
        <f t="shared" si="78"/>
        <v>168000</v>
      </c>
      <c r="P46" s="470">
        <f t="shared" si="78"/>
        <v>53700</v>
      </c>
      <c r="Q46" s="470">
        <f t="shared" si="78"/>
        <v>430638.21819354827</v>
      </c>
      <c r="R46" s="470">
        <f t="shared" si="78"/>
        <v>279000</v>
      </c>
      <c r="S46" s="470">
        <f t="shared" si="78"/>
        <v>1071000</v>
      </c>
      <c r="T46" s="470">
        <f t="shared" si="78"/>
        <v>232000</v>
      </c>
      <c r="U46" s="470">
        <f t="shared" si="78"/>
        <v>154000</v>
      </c>
      <c r="V46" s="470">
        <f t="shared" si="78"/>
        <v>0</v>
      </c>
      <c r="W46" s="470">
        <f t="shared" si="78"/>
        <v>118000</v>
      </c>
      <c r="X46" s="470">
        <f t="shared" si="78"/>
        <v>145000</v>
      </c>
      <c r="Y46" s="470">
        <f t="shared" si="78"/>
        <v>22500</v>
      </c>
      <c r="Z46" s="470">
        <f t="shared" si="78"/>
        <v>26000</v>
      </c>
      <c r="AA46" s="470">
        <f t="shared" si="78"/>
        <v>153000</v>
      </c>
      <c r="AB46" s="470">
        <f t="shared" si="78"/>
        <v>0</v>
      </c>
      <c r="AC46" s="470">
        <f t="shared" si="78"/>
        <v>2683.5483870967746</v>
      </c>
      <c r="AD46" s="470">
        <f t="shared" si="78"/>
        <v>95000</v>
      </c>
      <c r="AE46" s="470">
        <f t="shared" si="78"/>
        <v>39000</v>
      </c>
      <c r="AF46" s="470">
        <f t="shared" si="78"/>
        <v>115500</v>
      </c>
      <c r="AG46" s="470">
        <f t="shared" si="78"/>
        <v>232000</v>
      </c>
      <c r="AH46" s="470">
        <f t="shared" si="78"/>
        <v>60625.809677419275</v>
      </c>
      <c r="AI46" s="470">
        <f t="shared" si="78"/>
        <v>20800</v>
      </c>
      <c r="AJ46" s="470">
        <f t="shared" si="78"/>
        <v>199199.40774193549</v>
      </c>
      <c r="AK46" s="470">
        <f t="shared" si="78"/>
        <v>76997.28903225805</v>
      </c>
      <c r="AL46" s="470">
        <f t="shared" si="78"/>
        <v>61298.23548387098</v>
      </c>
      <c r="AM46" s="470">
        <f t="shared" si="78"/>
        <v>0</v>
      </c>
      <c r="AN46" s="470">
        <f t="shared" si="78"/>
        <v>26000</v>
      </c>
      <c r="AO46" s="470">
        <f t="shared" si="78"/>
        <v>330211.42258064536</v>
      </c>
      <c r="AP46" s="470">
        <f t="shared" si="78"/>
        <v>45586.345161290337</v>
      </c>
      <c r="AQ46" s="470">
        <f t="shared" si="78"/>
        <v>119990.22580645152</v>
      </c>
      <c r="AR46" s="470">
        <f t="shared" si="78"/>
        <v>258001.71290322574</v>
      </c>
      <c r="AS46" s="470">
        <f t="shared" si="78"/>
        <v>240000</v>
      </c>
      <c r="AT46" s="470">
        <f t="shared" si="78"/>
        <v>105000</v>
      </c>
      <c r="AU46" s="470">
        <f t="shared" si="78"/>
        <v>24200</v>
      </c>
      <c r="AV46" s="470">
        <f t="shared" si="78"/>
        <v>114000</v>
      </c>
      <c r="AW46" s="470">
        <f t="shared" si="78"/>
        <v>61349.990322580648</v>
      </c>
      <c r="AX46" s="470">
        <f t="shared" si="78"/>
        <v>10718.710580645082</v>
      </c>
      <c r="AY46" s="470">
        <f t="shared" si="78"/>
        <v>0</v>
      </c>
      <c r="AZ46" s="470">
        <f t="shared" si="78"/>
        <v>22438.006451612702</v>
      </c>
      <c r="BA46" s="470">
        <f t="shared" si="78"/>
        <v>54000</v>
      </c>
      <c r="BB46" s="470">
        <f t="shared" si="78"/>
        <v>74991.077419355075</v>
      </c>
      <c r="BC46" s="470">
        <f t="shared" si="78"/>
        <v>0</v>
      </c>
      <c r="BD46" s="470">
        <f t="shared" si="78"/>
        <v>405000</v>
      </c>
      <c r="BE46" s="470">
        <f t="shared" si="78"/>
        <v>345000</v>
      </c>
      <c r="BF46" s="358"/>
      <c r="BG46" s="358"/>
      <c r="BH46" s="358"/>
      <c r="BI46" s="358"/>
      <c r="BJ46" s="358"/>
      <c r="BK46" s="358"/>
      <c r="BL46" s="358"/>
      <c r="BM46" s="358"/>
      <c r="BN46" s="358"/>
      <c r="BO46" s="358"/>
      <c r="BP46" s="358"/>
      <c r="BQ46" s="358"/>
      <c r="BR46" s="358"/>
      <c r="BS46" s="358"/>
      <c r="BT46" s="358"/>
      <c r="BU46" s="358"/>
      <c r="BV46" s="358"/>
      <c r="BW46" s="358"/>
      <c r="BX46" s="358"/>
      <c r="BY46" s="358"/>
      <c r="BZ46" s="358"/>
      <c r="CA46" s="358"/>
      <c r="CB46" s="358"/>
      <c r="CC46" s="358"/>
      <c r="CD46" s="358"/>
      <c r="CE46" s="358"/>
      <c r="CF46" s="358"/>
      <c r="CG46" s="358"/>
      <c r="CH46" s="358"/>
      <c r="CI46" s="358"/>
      <c r="CJ46" s="358"/>
      <c r="CK46" s="358"/>
      <c r="CL46" s="358"/>
      <c r="CM46" s="358"/>
      <c r="CN46" s="358"/>
      <c r="CO46" s="358"/>
      <c r="CP46" s="358"/>
      <c r="CQ46" s="358"/>
      <c r="CR46" s="358"/>
      <c r="CS46" s="358"/>
      <c r="CT46" s="358"/>
      <c r="CU46" s="358"/>
      <c r="CV46" s="358"/>
      <c r="CW46" s="358"/>
      <c r="CX46" s="358"/>
      <c r="CY46" s="358"/>
      <c r="CZ46" s="358"/>
      <c r="DA46" s="358"/>
      <c r="DB46" s="358"/>
      <c r="DC46" s="358"/>
      <c r="DD46" s="358"/>
      <c r="DE46" s="358"/>
      <c r="DF46" s="358"/>
      <c r="DG46" s="358"/>
      <c r="DH46" s="358"/>
      <c r="DI46" s="358"/>
      <c r="DJ46" s="358"/>
      <c r="DK46" s="358"/>
      <c r="DL46" s="358"/>
      <c r="DM46" s="358"/>
      <c r="DN46" s="358"/>
      <c r="DO46" s="358"/>
      <c r="DP46" s="358"/>
      <c r="DQ46" s="358"/>
      <c r="DR46" s="358"/>
      <c r="DS46" s="358"/>
    </row>
    <row r="47" spans="1:123" s="359" customFormat="1" ht="16.5" thickBot="1">
      <c r="A47" s="643"/>
      <c r="B47" s="472" t="s">
        <v>58</v>
      </c>
      <c r="C47" s="473"/>
      <c r="D47" s="474">
        <f>SUM(D6:D12,D15:D21,D24:D30,D33:D39,D42:D43)</f>
        <v>6389819.4590967726</v>
      </c>
      <c r="E47" s="474">
        <f t="shared" ref="E47:BE47" si="79">SUM(E6:E12,E15:E21,E24:E30,E33:E39,E42:E43)</f>
        <v>31059.614193548383</v>
      </c>
      <c r="F47" s="474">
        <f t="shared" si="79"/>
        <v>51000</v>
      </c>
      <c r="G47" s="474">
        <f t="shared" si="79"/>
        <v>36000</v>
      </c>
      <c r="H47" s="474">
        <f t="shared" si="79"/>
        <v>89798.064516129059</v>
      </c>
      <c r="I47" s="474">
        <f t="shared" si="79"/>
        <v>19320.61935483872</v>
      </c>
      <c r="J47" s="474">
        <f t="shared" si="79"/>
        <v>0</v>
      </c>
      <c r="K47" s="474">
        <f t="shared" si="79"/>
        <v>3900</v>
      </c>
      <c r="L47" s="474">
        <f t="shared" si="79"/>
        <v>18112.896774193472</v>
      </c>
      <c r="M47" s="474">
        <f t="shared" si="79"/>
        <v>20198.264516128995</v>
      </c>
      <c r="N47" s="474">
        <f t="shared" si="79"/>
        <v>128000</v>
      </c>
      <c r="O47" s="474">
        <f t="shared" si="79"/>
        <v>168000</v>
      </c>
      <c r="P47" s="474">
        <f t="shared" si="79"/>
        <v>53700</v>
      </c>
      <c r="Q47" s="474">
        <f t="shared" si="79"/>
        <v>430638.21819354827</v>
      </c>
      <c r="R47" s="474">
        <f t="shared" si="79"/>
        <v>279000</v>
      </c>
      <c r="S47" s="474">
        <f t="shared" si="79"/>
        <v>1071000</v>
      </c>
      <c r="T47" s="474">
        <f t="shared" si="79"/>
        <v>232000</v>
      </c>
      <c r="U47" s="474">
        <f t="shared" si="79"/>
        <v>154000</v>
      </c>
      <c r="V47" s="474">
        <f t="shared" si="79"/>
        <v>0</v>
      </c>
      <c r="W47" s="474">
        <f t="shared" si="79"/>
        <v>118000</v>
      </c>
      <c r="X47" s="474">
        <f t="shared" si="79"/>
        <v>145000</v>
      </c>
      <c r="Y47" s="474">
        <f t="shared" si="79"/>
        <v>22500</v>
      </c>
      <c r="Z47" s="474">
        <f t="shared" si="79"/>
        <v>26000</v>
      </c>
      <c r="AA47" s="474">
        <f t="shared" si="79"/>
        <v>153000</v>
      </c>
      <c r="AB47" s="474">
        <f t="shared" si="79"/>
        <v>0</v>
      </c>
      <c r="AC47" s="474">
        <f t="shared" si="79"/>
        <v>2683.5483870967751</v>
      </c>
      <c r="AD47" s="474">
        <f t="shared" si="79"/>
        <v>95000</v>
      </c>
      <c r="AE47" s="474">
        <f t="shared" si="79"/>
        <v>39000</v>
      </c>
      <c r="AF47" s="474">
        <f t="shared" si="79"/>
        <v>115500</v>
      </c>
      <c r="AG47" s="474">
        <f t="shared" si="79"/>
        <v>232000</v>
      </c>
      <c r="AH47" s="474">
        <f t="shared" si="79"/>
        <v>60625.809677419296</v>
      </c>
      <c r="AI47" s="474">
        <f t="shared" si="79"/>
        <v>20800</v>
      </c>
      <c r="AJ47" s="474">
        <f t="shared" si="79"/>
        <v>199199.40774193546</v>
      </c>
      <c r="AK47" s="474">
        <f t="shared" si="79"/>
        <v>76997.289032258021</v>
      </c>
      <c r="AL47" s="474">
        <f t="shared" si="79"/>
        <v>61298.235483870943</v>
      </c>
      <c r="AM47" s="474">
        <f t="shared" si="79"/>
        <v>0</v>
      </c>
      <c r="AN47" s="474">
        <f t="shared" si="79"/>
        <v>26000</v>
      </c>
      <c r="AO47" s="474">
        <f t="shared" si="79"/>
        <v>330211.42258064536</v>
      </c>
      <c r="AP47" s="474">
        <f t="shared" si="79"/>
        <v>45586.345161290315</v>
      </c>
      <c r="AQ47" s="474">
        <f t="shared" si="79"/>
        <v>119990.22580645161</v>
      </c>
      <c r="AR47" s="474">
        <f t="shared" si="79"/>
        <v>258001.71290322582</v>
      </c>
      <c r="AS47" s="474">
        <f t="shared" si="79"/>
        <v>240000</v>
      </c>
      <c r="AT47" s="474">
        <f t="shared" si="79"/>
        <v>105000</v>
      </c>
      <c r="AU47" s="474">
        <f t="shared" si="79"/>
        <v>24200</v>
      </c>
      <c r="AV47" s="474">
        <f t="shared" si="79"/>
        <v>114000</v>
      </c>
      <c r="AW47" s="474">
        <f t="shared" si="79"/>
        <v>61349.990322580663</v>
      </c>
      <c r="AX47" s="474">
        <f t="shared" si="79"/>
        <v>10718.710580645078</v>
      </c>
      <c r="AY47" s="474">
        <f t="shared" si="79"/>
        <v>0</v>
      </c>
      <c r="AZ47" s="474">
        <f t="shared" si="79"/>
        <v>22438.006451612699</v>
      </c>
      <c r="BA47" s="474">
        <f t="shared" si="79"/>
        <v>54000</v>
      </c>
      <c r="BB47" s="474">
        <f t="shared" si="79"/>
        <v>74991.077419355119</v>
      </c>
      <c r="BC47" s="474">
        <f t="shared" si="79"/>
        <v>0</v>
      </c>
      <c r="BD47" s="474">
        <f t="shared" si="79"/>
        <v>405000</v>
      </c>
      <c r="BE47" s="474">
        <f t="shared" si="79"/>
        <v>345000</v>
      </c>
    </row>
    <row r="48" spans="1:123" ht="18.75" customHeight="1" thickTop="1">
      <c r="B48" s="475" t="s">
        <v>59</v>
      </c>
      <c r="C48" s="476"/>
      <c r="E48" s="477"/>
      <c r="F48" s="477"/>
      <c r="G48" s="478"/>
      <c r="AH48" s="485"/>
      <c r="AI48" s="478"/>
      <c r="AU48" s="489"/>
      <c r="AW48" s="358"/>
      <c r="AX48" s="358"/>
      <c r="AY48" s="358"/>
      <c r="AZ48" s="358"/>
      <c r="BA48" s="358"/>
      <c r="BC48" s="358"/>
      <c r="BD48" s="358"/>
      <c r="BE48" s="358"/>
      <c r="DS48" s="358"/>
    </row>
    <row r="49" spans="2:123" ht="18.75" customHeight="1">
      <c r="B49" s="475" t="s">
        <v>59</v>
      </c>
      <c r="C49" s="476"/>
      <c r="E49" s="477"/>
      <c r="F49" s="477"/>
      <c r="G49" s="478"/>
      <c r="AH49" s="485"/>
      <c r="AI49" s="478"/>
      <c r="AU49" s="489"/>
      <c r="AW49" s="358"/>
      <c r="AX49" s="358"/>
      <c r="AY49" s="358"/>
      <c r="AZ49" s="358"/>
      <c r="BA49" s="358"/>
      <c r="BC49" s="358"/>
      <c r="BD49" s="358"/>
      <c r="BE49" s="358"/>
      <c r="DS49" s="358"/>
    </row>
    <row r="50" spans="2:123" ht="18.75" customHeight="1">
      <c r="B50" s="475" t="s">
        <v>59</v>
      </c>
      <c r="C50" s="476"/>
      <c r="E50" s="477"/>
      <c r="F50" s="477"/>
      <c r="G50" s="478"/>
      <c r="AH50" s="485"/>
      <c r="AI50" s="478"/>
      <c r="AU50" s="489"/>
      <c r="AW50" s="358"/>
      <c r="AX50" s="358"/>
      <c r="AY50" s="358"/>
      <c r="AZ50" s="358"/>
      <c r="BA50" s="358"/>
      <c r="BC50" s="358"/>
      <c r="BD50" s="358"/>
      <c r="BE50" s="358"/>
      <c r="DS50" s="358"/>
    </row>
    <row r="51" spans="2:123" ht="18.75" customHeight="1">
      <c r="B51" s="475" t="s">
        <v>59</v>
      </c>
      <c r="C51" s="476"/>
      <c r="E51" s="477"/>
      <c r="F51" s="477"/>
      <c r="G51" s="478"/>
      <c r="AH51" s="485"/>
      <c r="AI51" s="478"/>
      <c r="AU51" s="489"/>
      <c r="AW51" s="358"/>
      <c r="AX51" s="358"/>
      <c r="AY51" s="358"/>
      <c r="AZ51" s="358"/>
      <c r="BA51" s="358"/>
      <c r="BC51" s="358"/>
      <c r="BD51" s="358"/>
      <c r="BE51" s="358"/>
      <c r="DS51" s="358"/>
    </row>
    <row r="52" spans="2:123" ht="18.75" customHeight="1">
      <c r="B52" s="475" t="s">
        <v>59</v>
      </c>
      <c r="C52" s="476"/>
      <c r="E52" s="477"/>
      <c r="F52" s="477"/>
      <c r="G52" s="478"/>
      <c r="AH52" s="485"/>
      <c r="AI52" s="478"/>
      <c r="AU52" s="489"/>
      <c r="AW52" s="358"/>
      <c r="AX52" s="358"/>
      <c r="AY52" s="358"/>
      <c r="AZ52" s="358"/>
      <c r="BA52" s="358"/>
      <c r="BC52" s="358"/>
      <c r="BD52" s="358"/>
      <c r="BE52" s="358"/>
      <c r="DS52" s="358"/>
    </row>
    <row r="53" spans="2:123" ht="18.75" customHeight="1">
      <c r="B53" s="475" t="s">
        <v>59</v>
      </c>
      <c r="C53" s="476"/>
      <c r="E53" s="477"/>
      <c r="F53" s="477"/>
      <c r="G53" s="478"/>
      <c r="AH53" s="485"/>
      <c r="AI53" s="478"/>
      <c r="AU53" s="489"/>
      <c r="AW53" s="358"/>
      <c r="AX53" s="358"/>
      <c r="AY53" s="358"/>
      <c r="AZ53" s="358"/>
      <c r="BA53" s="358"/>
      <c r="BC53" s="358"/>
      <c r="BD53" s="358"/>
      <c r="BE53" s="358"/>
      <c r="DS53" s="358"/>
    </row>
    <row r="54" spans="2:123" ht="18.75" customHeight="1">
      <c r="B54" s="475" t="s">
        <v>59</v>
      </c>
      <c r="C54" s="476"/>
      <c r="E54" s="477"/>
      <c r="F54" s="477"/>
      <c r="G54" s="478"/>
      <c r="AH54" s="485"/>
      <c r="AI54" s="478"/>
      <c r="AU54" s="489"/>
      <c r="AW54" s="358"/>
      <c r="AX54" s="358"/>
      <c r="AY54" s="358"/>
      <c r="AZ54" s="358"/>
      <c r="BA54" s="358"/>
      <c r="BC54" s="358"/>
      <c r="BD54" s="358"/>
      <c r="BE54" s="358"/>
      <c r="DS54" s="358"/>
    </row>
    <row r="55" spans="2:123" ht="18.75" customHeight="1">
      <c r="B55" s="475" t="s">
        <v>59</v>
      </c>
      <c r="C55" s="476"/>
      <c r="E55" s="477"/>
      <c r="F55" s="477"/>
      <c r="G55" s="478"/>
      <c r="AH55" s="485"/>
      <c r="AI55" s="478"/>
      <c r="AU55" s="489"/>
      <c r="AW55" s="358"/>
      <c r="AX55" s="358"/>
      <c r="AY55" s="358"/>
      <c r="AZ55" s="358"/>
      <c r="BA55" s="358"/>
      <c r="BC55" s="358"/>
      <c r="BD55" s="358"/>
      <c r="BE55" s="358"/>
      <c r="DS55" s="358"/>
    </row>
    <row r="56" spans="2:123" ht="18.75" customHeight="1">
      <c r="B56" s="475" t="s">
        <v>59</v>
      </c>
      <c r="C56" s="476"/>
      <c r="E56" s="477"/>
      <c r="F56" s="477"/>
      <c r="G56" s="478"/>
      <c r="AH56" s="485"/>
      <c r="AI56" s="478"/>
      <c r="AU56" s="489"/>
      <c r="AW56" s="358"/>
      <c r="AX56" s="358"/>
      <c r="AY56" s="358"/>
      <c r="AZ56" s="358"/>
      <c r="BA56" s="358"/>
      <c r="BC56" s="358"/>
      <c r="BD56" s="358"/>
      <c r="BE56" s="358"/>
      <c r="DS56" s="358"/>
    </row>
    <row r="57" spans="2:123" ht="18.75" customHeight="1">
      <c r="B57" s="475" t="s">
        <v>59</v>
      </c>
      <c r="C57" s="476"/>
      <c r="E57" s="477"/>
      <c r="F57" s="477"/>
      <c r="G57" s="478"/>
      <c r="AH57" s="485"/>
      <c r="AI57" s="478"/>
      <c r="AU57" s="489"/>
      <c r="AW57" s="358"/>
      <c r="AX57" s="358"/>
      <c r="AY57" s="358"/>
      <c r="AZ57" s="358"/>
      <c r="BA57" s="358"/>
      <c r="BC57" s="358"/>
      <c r="BD57" s="358"/>
      <c r="BE57" s="358"/>
      <c r="DS57" s="358"/>
    </row>
    <row r="58" spans="2:123" ht="18.75" customHeight="1">
      <c r="B58" s="475" t="s">
        <v>59</v>
      </c>
      <c r="C58" s="476"/>
      <c r="E58" s="477"/>
      <c r="F58" s="477"/>
      <c r="G58" s="478"/>
      <c r="AH58" s="485"/>
      <c r="AI58" s="478"/>
      <c r="AU58" s="489"/>
      <c r="AW58" s="358"/>
      <c r="AX58" s="358"/>
      <c r="AY58" s="358"/>
      <c r="AZ58" s="358"/>
      <c r="BA58" s="358"/>
      <c r="BC58" s="358"/>
      <c r="BD58" s="358"/>
      <c r="BE58" s="358"/>
      <c r="DS58" s="358"/>
    </row>
    <row r="59" spans="2:123" ht="18.75" customHeight="1">
      <c r="B59" s="475" t="s">
        <v>59</v>
      </c>
      <c r="C59" s="476"/>
      <c r="E59" s="477"/>
      <c r="F59" s="477"/>
      <c r="G59" s="478"/>
      <c r="AH59" s="485"/>
      <c r="AI59" s="478"/>
      <c r="AU59" s="489"/>
      <c r="AW59" s="358"/>
      <c r="AX59" s="358"/>
      <c r="AY59" s="358"/>
      <c r="AZ59" s="358"/>
      <c r="BA59" s="358"/>
      <c r="BC59" s="358"/>
      <c r="BD59" s="358"/>
      <c r="BE59" s="358"/>
      <c r="DS59" s="358"/>
    </row>
    <row r="60" spans="2:123" ht="18.75" customHeight="1">
      <c r="B60" s="475" t="s">
        <v>59</v>
      </c>
      <c r="C60" s="476"/>
      <c r="E60" s="477"/>
      <c r="F60" s="477"/>
      <c r="G60" s="478"/>
      <c r="AH60" s="485"/>
      <c r="AI60" s="478"/>
      <c r="AU60" s="489"/>
      <c r="AW60" s="358"/>
      <c r="AX60" s="358"/>
      <c r="AY60" s="358"/>
      <c r="AZ60" s="358"/>
      <c r="BA60" s="358"/>
      <c r="BC60" s="358"/>
      <c r="BD60" s="358"/>
      <c r="BE60" s="358"/>
      <c r="DS60" s="358"/>
    </row>
    <row r="61" spans="2:123" ht="18.75" customHeight="1">
      <c r="B61" s="475" t="s">
        <v>59</v>
      </c>
      <c r="C61" s="476"/>
      <c r="E61" s="477"/>
      <c r="F61" s="477"/>
      <c r="G61" s="478"/>
      <c r="AH61" s="485"/>
      <c r="AI61" s="478"/>
      <c r="AU61" s="489"/>
      <c r="AW61" s="358"/>
      <c r="AX61" s="358"/>
      <c r="AY61" s="358"/>
      <c r="AZ61" s="358"/>
      <c r="BA61" s="358"/>
      <c r="BC61" s="358"/>
      <c r="BD61" s="358"/>
      <c r="BE61" s="358"/>
      <c r="DS61" s="358"/>
    </row>
    <row r="62" spans="2:123" ht="18.75" customHeight="1">
      <c r="B62" s="475" t="s">
        <v>59</v>
      </c>
      <c r="C62" s="476"/>
      <c r="E62" s="477"/>
      <c r="F62" s="477"/>
      <c r="G62" s="478"/>
      <c r="AH62" s="485"/>
      <c r="AI62" s="478"/>
      <c r="AU62" s="489"/>
      <c r="AW62" s="358"/>
      <c r="AX62" s="358"/>
      <c r="AY62" s="358"/>
      <c r="AZ62" s="358"/>
      <c r="BA62" s="358"/>
      <c r="BC62" s="358"/>
      <c r="BD62" s="358"/>
      <c r="BE62" s="358"/>
      <c r="DS62" s="358"/>
    </row>
    <row r="63" spans="2:123" ht="18.75" customHeight="1">
      <c r="B63" s="475" t="s">
        <v>59</v>
      </c>
      <c r="C63" s="476"/>
      <c r="E63" s="477"/>
      <c r="F63" s="477"/>
      <c r="G63" s="478"/>
      <c r="AH63" s="485"/>
      <c r="AI63" s="478"/>
      <c r="AU63" s="489"/>
      <c r="AW63" s="358"/>
      <c r="AX63" s="358"/>
      <c r="AY63" s="358"/>
      <c r="AZ63" s="358"/>
      <c r="BA63" s="358"/>
      <c r="BC63" s="358"/>
      <c r="BD63" s="358"/>
      <c r="BE63" s="358"/>
      <c r="DS63" s="358"/>
    </row>
    <row r="64" spans="2:123" ht="18.75" customHeight="1">
      <c r="B64" s="475" t="s">
        <v>59</v>
      </c>
      <c r="C64" s="476"/>
      <c r="E64" s="477"/>
      <c r="F64" s="477"/>
      <c r="G64" s="478"/>
      <c r="AH64" s="485"/>
      <c r="AI64" s="478"/>
      <c r="AU64" s="489"/>
      <c r="AW64" s="358"/>
      <c r="AX64" s="358"/>
      <c r="AY64" s="358"/>
      <c r="AZ64" s="358"/>
      <c r="BA64" s="358"/>
      <c r="BC64" s="358"/>
      <c r="BD64" s="358"/>
      <c r="BE64" s="358"/>
      <c r="DS64" s="358"/>
    </row>
    <row r="65" spans="2:123" ht="18.75" customHeight="1">
      <c r="B65" s="475" t="s">
        <v>59</v>
      </c>
      <c r="C65" s="476"/>
      <c r="E65" s="477"/>
      <c r="F65" s="477"/>
      <c r="G65" s="478"/>
      <c r="AH65" s="485"/>
      <c r="AI65" s="478"/>
      <c r="AU65" s="489"/>
      <c r="AW65" s="358"/>
      <c r="AX65" s="358"/>
      <c r="AY65" s="358"/>
      <c r="AZ65" s="358"/>
      <c r="BA65" s="358"/>
      <c r="BC65" s="358"/>
      <c r="BD65" s="358"/>
      <c r="BE65" s="358"/>
      <c r="DS65" s="358"/>
    </row>
    <row r="66" spans="2:123" ht="18.75" customHeight="1">
      <c r="B66" s="475" t="s">
        <v>59</v>
      </c>
      <c r="C66" s="476"/>
      <c r="E66" s="477"/>
      <c r="F66" s="477"/>
      <c r="G66" s="478"/>
      <c r="AH66" s="485"/>
      <c r="AI66" s="478"/>
      <c r="AU66" s="489"/>
      <c r="AW66" s="358"/>
      <c r="AX66" s="358"/>
      <c r="AY66" s="358"/>
      <c r="AZ66" s="358"/>
      <c r="BA66" s="358"/>
      <c r="BC66" s="358"/>
      <c r="BD66" s="358"/>
      <c r="BE66" s="358"/>
      <c r="DS66" s="358"/>
    </row>
    <row r="67" spans="2:123" ht="18.75" customHeight="1">
      <c r="B67" s="475" t="s">
        <v>59</v>
      </c>
      <c r="C67" s="476"/>
      <c r="E67" s="477"/>
      <c r="F67" s="477"/>
      <c r="G67" s="478"/>
      <c r="AH67" s="485"/>
      <c r="AI67" s="478"/>
      <c r="AU67" s="489"/>
      <c r="AW67" s="358"/>
      <c r="AX67" s="358"/>
      <c r="AY67" s="358"/>
      <c r="AZ67" s="358"/>
      <c r="BA67" s="358"/>
      <c r="BC67" s="358"/>
      <c r="BD67" s="358"/>
      <c r="BE67" s="358"/>
      <c r="DS67" s="358"/>
    </row>
    <row r="68" spans="2:123" ht="18.75" customHeight="1">
      <c r="B68" s="475" t="s">
        <v>59</v>
      </c>
      <c r="C68" s="476"/>
      <c r="E68" s="477"/>
      <c r="F68" s="477"/>
      <c r="G68" s="478"/>
      <c r="AH68" s="485"/>
      <c r="AI68" s="478"/>
      <c r="AU68" s="489"/>
      <c r="AW68" s="358"/>
      <c r="AX68" s="358"/>
      <c r="AY68" s="358"/>
      <c r="AZ68" s="358"/>
      <c r="BA68" s="358"/>
      <c r="BC68" s="358"/>
      <c r="BD68" s="358"/>
      <c r="BE68" s="358"/>
      <c r="DS68" s="358"/>
    </row>
    <row r="69" spans="2:123" ht="18.75" customHeight="1">
      <c r="B69" s="475" t="s">
        <v>59</v>
      </c>
      <c r="C69" s="476"/>
      <c r="E69" s="477"/>
      <c r="F69" s="477"/>
      <c r="G69" s="478"/>
      <c r="AH69" s="485"/>
      <c r="AI69" s="478"/>
      <c r="AU69" s="489"/>
      <c r="AW69" s="358"/>
      <c r="AX69" s="358"/>
      <c r="AY69" s="358"/>
      <c r="AZ69" s="358"/>
      <c r="BA69" s="358"/>
      <c r="BC69" s="358"/>
      <c r="BD69" s="358"/>
      <c r="BE69" s="358"/>
      <c r="DS69" s="358"/>
    </row>
    <row r="70" spans="2:123" ht="18.75" customHeight="1">
      <c r="B70" s="475" t="s">
        <v>59</v>
      </c>
      <c r="C70" s="476"/>
      <c r="E70" s="477"/>
      <c r="F70" s="477"/>
      <c r="G70" s="478"/>
      <c r="AH70" s="485"/>
      <c r="AI70" s="478"/>
      <c r="AU70" s="489"/>
      <c r="AW70" s="358"/>
      <c r="AX70" s="358"/>
      <c r="AY70" s="358"/>
      <c r="AZ70" s="358"/>
      <c r="BA70" s="358"/>
      <c r="BC70" s="358"/>
      <c r="BD70" s="358"/>
      <c r="BE70" s="358"/>
      <c r="DS70" s="358"/>
    </row>
    <row r="71" spans="2:123" ht="18.75" customHeight="1">
      <c r="B71" s="475" t="s">
        <v>59</v>
      </c>
      <c r="C71" s="476"/>
      <c r="E71" s="477"/>
      <c r="F71" s="477"/>
      <c r="G71" s="478"/>
      <c r="AH71" s="485"/>
      <c r="AI71" s="478"/>
      <c r="AU71" s="489"/>
      <c r="AW71" s="358"/>
      <c r="AX71" s="358"/>
      <c r="AY71" s="358"/>
      <c r="AZ71" s="358"/>
      <c r="BA71" s="358"/>
      <c r="BC71" s="358"/>
      <c r="BD71" s="358"/>
      <c r="BE71" s="358"/>
      <c r="DS71" s="358"/>
    </row>
    <row r="72" spans="2:123" ht="18.75" customHeight="1">
      <c r="B72" s="475" t="s">
        <v>59</v>
      </c>
      <c r="C72" s="476"/>
      <c r="E72" s="477"/>
      <c r="F72" s="477"/>
      <c r="G72" s="478"/>
      <c r="AH72" s="485"/>
      <c r="AI72" s="478"/>
      <c r="AU72" s="489"/>
      <c r="AW72" s="358"/>
      <c r="AX72" s="358"/>
      <c r="AY72" s="358"/>
      <c r="AZ72" s="358"/>
      <c r="BA72" s="358"/>
      <c r="BC72" s="358"/>
      <c r="BD72" s="358"/>
      <c r="BE72" s="358"/>
      <c r="DS72" s="358"/>
    </row>
    <row r="73" spans="2:123" ht="18.75" customHeight="1">
      <c r="B73" s="475" t="s">
        <v>59</v>
      </c>
      <c r="C73" s="476"/>
      <c r="E73" s="477"/>
      <c r="F73" s="477"/>
      <c r="G73" s="478"/>
      <c r="AH73" s="485"/>
      <c r="AI73" s="478"/>
      <c r="AU73" s="489"/>
      <c r="AW73" s="358"/>
      <c r="AX73" s="358"/>
      <c r="AY73" s="358"/>
      <c r="AZ73" s="358"/>
      <c r="BA73" s="358"/>
      <c r="BC73" s="358"/>
      <c r="BD73" s="358"/>
      <c r="BE73" s="358"/>
      <c r="DS73" s="358"/>
    </row>
    <row r="74" spans="2:123" ht="18.75" customHeight="1">
      <c r="B74" s="493" t="s">
        <v>60</v>
      </c>
      <c r="F74" s="477"/>
      <c r="G74" s="494"/>
      <c r="AH74" s="498"/>
      <c r="AI74" s="494"/>
      <c r="AU74" s="489"/>
      <c r="AW74" s="358"/>
      <c r="AX74" s="358"/>
      <c r="AY74" s="358"/>
      <c r="AZ74" s="358"/>
      <c r="BA74" s="358"/>
      <c r="BC74" s="358"/>
      <c r="BD74" s="358"/>
      <c r="BE74" s="358"/>
    </row>
    <row r="75" spans="2:123" ht="18.75" customHeight="1">
      <c r="B75" s="493" t="s">
        <v>61</v>
      </c>
      <c r="F75" s="495"/>
      <c r="G75" s="496"/>
      <c r="H75" s="497"/>
      <c r="AA75" s="497"/>
      <c r="AH75" s="498"/>
      <c r="AI75" s="494"/>
      <c r="AU75" s="489"/>
      <c r="AW75" s="358"/>
      <c r="AX75" s="358"/>
      <c r="AY75" s="358"/>
      <c r="AZ75" s="358"/>
      <c r="BA75" s="358"/>
      <c r="BC75" s="358"/>
      <c r="BD75" s="358"/>
      <c r="BE75" s="358"/>
    </row>
    <row r="76" spans="2:123" ht="18.75" customHeight="1">
      <c r="B76" s="493" t="s">
        <v>62</v>
      </c>
      <c r="F76" s="478"/>
      <c r="G76" s="494"/>
      <c r="AH76" s="498"/>
      <c r="AI76" s="494"/>
      <c r="AU76" s="489"/>
      <c r="AW76" s="358"/>
      <c r="AX76" s="358"/>
      <c r="AY76" s="358"/>
      <c r="AZ76" s="358"/>
      <c r="BA76" s="358"/>
      <c r="BC76" s="358"/>
      <c r="BD76" s="358"/>
      <c r="BE76" s="358"/>
    </row>
    <row r="77" spans="2:123" ht="18.75" customHeight="1">
      <c r="B77" s="493" t="s">
        <v>63</v>
      </c>
      <c r="F77" s="478"/>
      <c r="G77" s="494"/>
      <c r="AH77" s="498"/>
      <c r="AI77" s="494"/>
      <c r="AU77" s="489"/>
      <c r="AW77" s="358"/>
      <c r="AX77" s="358"/>
      <c r="AY77" s="358"/>
      <c r="AZ77" s="358"/>
      <c r="BA77" s="358"/>
      <c r="BC77" s="358"/>
      <c r="BD77" s="358"/>
      <c r="BE77" s="358"/>
    </row>
    <row r="78" spans="2:123" ht="18.75" customHeight="1">
      <c r="B78" s="493" t="s">
        <v>64</v>
      </c>
      <c r="F78" s="494"/>
      <c r="G78" s="494"/>
      <c r="AH78" s="499"/>
      <c r="AI78" s="494"/>
      <c r="AU78" s="489"/>
      <c r="AX78" s="358"/>
      <c r="AY78" s="358"/>
      <c r="AZ78" s="358"/>
      <c r="BA78" s="358"/>
      <c r="BC78" s="358"/>
      <c r="BD78" s="358"/>
      <c r="BE78" s="358"/>
    </row>
    <row r="79" spans="2:123" ht="18.75" customHeight="1">
      <c r="B79" s="493" t="s">
        <v>65</v>
      </c>
      <c r="F79" s="494"/>
      <c r="G79" s="494"/>
      <c r="AH79" s="500"/>
      <c r="AI79" s="494"/>
    </row>
    <row r="80" spans="2:123" ht="18.75" customHeight="1">
      <c r="F80" s="494"/>
      <c r="G80" s="494"/>
      <c r="AH80" s="498"/>
      <c r="AI80" s="494"/>
    </row>
    <row r="81" spans="1:123" ht="18.75" customHeight="1">
      <c r="F81" s="494"/>
    </row>
    <row r="82" spans="1:123" ht="18.75" customHeight="1">
      <c r="F82" s="494"/>
    </row>
    <row r="83" spans="1:123" ht="18.75" customHeight="1">
      <c r="F83" s="494"/>
    </row>
    <row r="84" spans="1:123" s="457" customFormat="1">
      <c r="A84" s="458"/>
      <c r="B84" s="358"/>
      <c r="C84" s="358"/>
      <c r="D84" s="359"/>
      <c r="E84" s="359"/>
      <c r="F84" s="494"/>
      <c r="G84" s="359"/>
      <c r="H84" s="359"/>
      <c r="I84" s="359"/>
      <c r="J84" s="359"/>
      <c r="K84" s="359"/>
      <c r="L84" s="359"/>
      <c r="M84" s="359"/>
      <c r="N84" s="359"/>
      <c r="O84" s="359"/>
      <c r="P84" s="359"/>
      <c r="Q84" s="359"/>
      <c r="R84" s="359"/>
      <c r="S84" s="359"/>
      <c r="T84" s="359"/>
      <c r="U84" s="359"/>
      <c r="V84" s="359"/>
      <c r="W84" s="359"/>
      <c r="X84" s="359"/>
      <c r="Y84" s="359"/>
      <c r="Z84" s="359"/>
      <c r="AA84" s="359"/>
      <c r="AB84" s="359"/>
      <c r="AC84" s="359"/>
      <c r="AD84" s="359"/>
      <c r="AE84" s="359"/>
      <c r="AF84" s="359"/>
      <c r="AG84" s="359"/>
      <c r="AH84" s="359"/>
      <c r="AI84" s="359"/>
      <c r="AJ84" s="359"/>
      <c r="AK84" s="359"/>
      <c r="AL84" s="359"/>
      <c r="AM84" s="359"/>
      <c r="AN84" s="359"/>
      <c r="AO84" s="359"/>
      <c r="AP84" s="359"/>
      <c r="AQ84" s="359"/>
      <c r="AR84" s="359"/>
      <c r="AS84" s="359"/>
      <c r="AT84" s="359"/>
      <c r="AU84" s="359"/>
      <c r="AV84" s="359"/>
      <c r="AW84" s="359"/>
      <c r="AX84" s="456"/>
      <c r="AY84" s="456"/>
      <c r="AZ84" s="456"/>
      <c r="BA84" s="456"/>
      <c r="BB84" s="456"/>
      <c r="BC84" s="456"/>
      <c r="BD84" s="456"/>
      <c r="BE84" s="456"/>
      <c r="BF84" s="456"/>
      <c r="BG84" s="456"/>
      <c r="BH84" s="456"/>
      <c r="BI84" s="456"/>
      <c r="BJ84" s="456"/>
      <c r="BK84" s="456"/>
      <c r="BL84" s="456"/>
      <c r="BM84" s="456"/>
      <c r="BN84" s="456"/>
      <c r="BO84" s="456"/>
      <c r="BP84" s="456"/>
      <c r="BQ84" s="456"/>
      <c r="BR84" s="456"/>
      <c r="BS84" s="456"/>
      <c r="BT84" s="456"/>
      <c r="BU84" s="456"/>
      <c r="BV84" s="456"/>
      <c r="BW84" s="456"/>
      <c r="BX84" s="456"/>
      <c r="BY84" s="456"/>
      <c r="BZ84" s="456"/>
      <c r="CA84" s="456"/>
      <c r="CB84" s="456"/>
      <c r="CC84" s="456"/>
      <c r="CD84" s="456"/>
      <c r="CE84" s="456"/>
      <c r="CF84" s="456"/>
      <c r="CG84" s="456"/>
      <c r="CH84" s="456"/>
      <c r="CI84" s="456"/>
      <c r="CJ84" s="456"/>
      <c r="CK84" s="456"/>
      <c r="CL84" s="456"/>
      <c r="CM84" s="456"/>
      <c r="CN84" s="456"/>
      <c r="CO84" s="456"/>
      <c r="CP84" s="456"/>
      <c r="CQ84" s="456"/>
      <c r="CR84" s="456"/>
      <c r="CS84" s="456"/>
      <c r="CT84" s="456"/>
      <c r="CU84" s="456"/>
      <c r="CV84" s="456"/>
      <c r="CW84" s="456"/>
      <c r="CX84" s="456"/>
      <c r="CY84" s="456"/>
      <c r="CZ84" s="456"/>
      <c r="DA84" s="456"/>
      <c r="DB84" s="456"/>
      <c r="DC84" s="456"/>
      <c r="DD84" s="456"/>
      <c r="DE84" s="456"/>
      <c r="DF84" s="456"/>
      <c r="DG84" s="456"/>
      <c r="DH84" s="456"/>
      <c r="DI84" s="456"/>
      <c r="DJ84" s="456"/>
      <c r="DK84" s="456"/>
      <c r="DL84" s="456"/>
      <c r="DM84" s="456"/>
      <c r="DN84" s="456"/>
      <c r="DO84" s="456"/>
      <c r="DP84" s="456"/>
      <c r="DQ84" s="456"/>
      <c r="DR84" s="456"/>
      <c r="DS84" s="456"/>
    </row>
    <row r="85" spans="1:123" s="457" customFormat="1">
      <c r="A85" s="458"/>
      <c r="B85" s="358"/>
      <c r="C85" s="358"/>
      <c r="D85" s="359"/>
      <c r="E85" s="359"/>
      <c r="F85" s="359"/>
      <c r="G85" s="359"/>
      <c r="H85" s="359"/>
      <c r="I85" s="359"/>
      <c r="J85" s="359"/>
      <c r="K85" s="359"/>
      <c r="L85" s="359"/>
      <c r="M85" s="359"/>
      <c r="N85" s="359"/>
      <c r="O85" s="359"/>
      <c r="P85" s="359"/>
      <c r="Q85" s="359"/>
      <c r="R85" s="359"/>
      <c r="S85" s="359"/>
      <c r="T85" s="359"/>
      <c r="U85" s="359"/>
      <c r="V85" s="359"/>
      <c r="W85" s="359"/>
      <c r="X85" s="359"/>
      <c r="Y85" s="359"/>
      <c r="Z85" s="359"/>
      <c r="AA85" s="359"/>
      <c r="AB85" s="359"/>
      <c r="AC85" s="359"/>
      <c r="AD85" s="359"/>
      <c r="AE85" s="359"/>
      <c r="AF85" s="359"/>
      <c r="AG85" s="359"/>
      <c r="AH85" s="359"/>
      <c r="AI85" s="359"/>
      <c r="AJ85" s="359"/>
      <c r="AK85" s="359"/>
      <c r="AL85" s="359"/>
      <c r="AM85" s="359"/>
      <c r="AN85" s="359"/>
      <c r="AO85" s="359"/>
      <c r="AP85" s="359"/>
      <c r="AQ85" s="359"/>
      <c r="AR85" s="359"/>
      <c r="AS85" s="359"/>
      <c r="AT85" s="359"/>
      <c r="AU85" s="359"/>
      <c r="AV85" s="359"/>
      <c r="AW85" s="359"/>
      <c r="AX85" s="456"/>
      <c r="AY85" s="456"/>
      <c r="AZ85" s="456"/>
      <c r="BA85" s="456"/>
      <c r="BB85" s="456"/>
      <c r="BC85" s="456"/>
      <c r="BD85" s="456"/>
      <c r="BE85" s="456"/>
      <c r="BF85" s="456"/>
      <c r="BG85" s="456"/>
      <c r="BH85" s="456"/>
      <c r="BI85" s="456"/>
      <c r="BJ85" s="456"/>
      <c r="BK85" s="456"/>
      <c r="BL85" s="456"/>
      <c r="BM85" s="456"/>
      <c r="BN85" s="456"/>
      <c r="BO85" s="456"/>
      <c r="BP85" s="456"/>
      <c r="BQ85" s="456"/>
      <c r="BR85" s="456"/>
      <c r="BS85" s="456"/>
      <c r="BT85" s="456"/>
      <c r="BU85" s="456"/>
      <c r="BV85" s="456"/>
      <c r="BW85" s="456"/>
      <c r="BX85" s="456"/>
      <c r="BY85" s="456"/>
      <c r="BZ85" s="456"/>
      <c r="CA85" s="456"/>
      <c r="CB85" s="456"/>
      <c r="CC85" s="456"/>
      <c r="CD85" s="456"/>
      <c r="CE85" s="456"/>
      <c r="CF85" s="456"/>
      <c r="CG85" s="456"/>
      <c r="CH85" s="456"/>
      <c r="CI85" s="456"/>
      <c r="CJ85" s="456"/>
      <c r="CK85" s="456"/>
      <c r="CL85" s="456"/>
      <c r="CM85" s="456"/>
      <c r="CN85" s="456"/>
      <c r="CO85" s="456"/>
      <c r="CP85" s="456"/>
      <c r="CQ85" s="456"/>
      <c r="CR85" s="456"/>
      <c r="CS85" s="456"/>
      <c r="CT85" s="456"/>
      <c r="CU85" s="456"/>
      <c r="CV85" s="456"/>
      <c r="CW85" s="456"/>
      <c r="CX85" s="456"/>
      <c r="CY85" s="456"/>
      <c r="CZ85" s="456"/>
      <c r="DA85" s="456"/>
      <c r="DB85" s="456"/>
      <c r="DC85" s="456"/>
      <c r="DD85" s="456"/>
      <c r="DE85" s="456"/>
      <c r="DF85" s="456"/>
      <c r="DG85" s="456"/>
      <c r="DH85" s="456"/>
      <c r="DI85" s="456"/>
      <c r="DJ85" s="456"/>
      <c r="DK85" s="456"/>
      <c r="DL85" s="456"/>
      <c r="DM85" s="456"/>
      <c r="DN85" s="456"/>
      <c r="DO85" s="456"/>
      <c r="DP85" s="456"/>
      <c r="DQ85" s="456"/>
      <c r="DR85" s="456"/>
      <c r="DS85" s="456"/>
    </row>
    <row r="87" spans="1:123">
      <c r="BB87" s="358"/>
      <c r="BF87" s="358"/>
      <c r="BG87" s="358"/>
      <c r="BH87" s="358"/>
      <c r="BI87" s="358"/>
      <c r="BJ87" s="358"/>
      <c r="BK87" s="358"/>
      <c r="BL87" s="358"/>
      <c r="BM87" s="358"/>
      <c r="BN87" s="358"/>
      <c r="BO87" s="358"/>
      <c r="BP87" s="358"/>
      <c r="BQ87" s="358"/>
      <c r="BR87" s="358"/>
      <c r="BS87" s="358"/>
      <c r="BT87" s="358"/>
      <c r="BU87" s="358"/>
      <c r="BV87" s="358"/>
      <c r="BW87" s="358"/>
      <c r="BX87" s="358"/>
      <c r="BY87" s="358"/>
      <c r="BZ87" s="358"/>
      <c r="CA87" s="358"/>
      <c r="CB87" s="358"/>
      <c r="CC87" s="358"/>
      <c r="CD87" s="358"/>
      <c r="CE87" s="358"/>
      <c r="CF87" s="358"/>
      <c r="CG87" s="358"/>
      <c r="CH87" s="358"/>
      <c r="CI87" s="358"/>
      <c r="CJ87" s="358"/>
      <c r="CK87" s="358"/>
      <c r="CL87" s="358"/>
      <c r="CM87" s="358"/>
      <c r="CN87" s="358"/>
      <c r="CO87" s="358"/>
      <c r="CP87" s="358"/>
      <c r="CQ87" s="358"/>
      <c r="CR87" s="358"/>
      <c r="CS87" s="358"/>
      <c r="CT87" s="358"/>
      <c r="CU87" s="358"/>
      <c r="CV87" s="358"/>
      <c r="CW87" s="358"/>
      <c r="CX87" s="358"/>
      <c r="CY87" s="358"/>
      <c r="CZ87" s="358"/>
      <c r="DA87" s="358"/>
      <c r="DB87" s="358"/>
      <c r="DC87" s="358"/>
      <c r="DD87" s="358"/>
      <c r="DE87" s="358"/>
      <c r="DF87" s="358"/>
      <c r="DG87" s="358"/>
      <c r="DH87" s="358"/>
      <c r="DI87" s="358"/>
      <c r="DJ87" s="358"/>
      <c r="DK87" s="358"/>
      <c r="DL87" s="358"/>
      <c r="DM87" s="358"/>
      <c r="DN87" s="358"/>
      <c r="DO87" s="358"/>
      <c r="DP87" s="358"/>
      <c r="DQ87" s="358"/>
      <c r="DR87" s="358"/>
      <c r="DS87" s="358"/>
    </row>
    <row r="88" spans="1:123">
      <c r="BB88" s="358"/>
      <c r="BF88" s="358"/>
      <c r="BG88" s="358"/>
      <c r="BH88" s="358"/>
      <c r="BI88" s="358"/>
      <c r="BJ88" s="358"/>
      <c r="BK88" s="358"/>
      <c r="BL88" s="358"/>
      <c r="BM88" s="358"/>
      <c r="BN88" s="358"/>
      <c r="BO88" s="358"/>
      <c r="BP88" s="358"/>
      <c r="BQ88" s="358"/>
      <c r="BR88" s="358"/>
      <c r="BS88" s="358"/>
      <c r="BT88" s="358"/>
      <c r="BU88" s="358"/>
      <c r="BV88" s="358"/>
      <c r="BW88" s="358"/>
      <c r="BX88" s="358"/>
      <c r="BY88" s="358"/>
      <c r="BZ88" s="358"/>
      <c r="CA88" s="358"/>
      <c r="CB88" s="358"/>
      <c r="CC88" s="358"/>
      <c r="CD88" s="358"/>
      <c r="CE88" s="358"/>
      <c r="CF88" s="358"/>
      <c r="CG88" s="358"/>
      <c r="CH88" s="358"/>
      <c r="CI88" s="358"/>
      <c r="CJ88" s="358"/>
      <c r="CK88" s="358"/>
      <c r="CL88" s="358"/>
      <c r="CM88" s="358"/>
      <c r="CN88" s="358"/>
      <c r="CO88" s="358"/>
      <c r="CP88" s="358"/>
      <c r="CQ88" s="358"/>
      <c r="CR88" s="358"/>
      <c r="CS88" s="358"/>
      <c r="CT88" s="358"/>
      <c r="CU88" s="358"/>
      <c r="CV88" s="358"/>
      <c r="CW88" s="358"/>
      <c r="CX88" s="358"/>
      <c r="CY88" s="358"/>
      <c r="CZ88" s="358"/>
      <c r="DA88" s="358"/>
      <c r="DB88" s="358"/>
      <c r="DC88" s="358"/>
      <c r="DD88" s="358"/>
      <c r="DE88" s="358"/>
      <c r="DF88" s="358"/>
      <c r="DG88" s="358"/>
      <c r="DH88" s="358"/>
      <c r="DI88" s="358"/>
      <c r="DJ88" s="358"/>
      <c r="DK88" s="358"/>
      <c r="DL88" s="358"/>
      <c r="DM88" s="358"/>
      <c r="DN88" s="358"/>
      <c r="DO88" s="358"/>
      <c r="DP88" s="358"/>
      <c r="DQ88" s="358"/>
      <c r="DR88" s="358"/>
      <c r="DS88" s="358"/>
    </row>
    <row r="89" spans="1:123">
      <c r="BB89" s="358"/>
      <c r="BF89" s="358"/>
      <c r="BG89" s="358"/>
      <c r="BH89" s="358"/>
      <c r="BI89" s="358"/>
      <c r="BJ89" s="358"/>
      <c r="BK89" s="358"/>
      <c r="BL89" s="358"/>
      <c r="BM89" s="358"/>
      <c r="BN89" s="358"/>
      <c r="BO89" s="358"/>
      <c r="BP89" s="358"/>
      <c r="BQ89" s="358"/>
      <c r="BR89" s="358"/>
      <c r="BS89" s="358"/>
      <c r="BT89" s="358"/>
      <c r="BU89" s="358"/>
      <c r="BV89" s="358"/>
      <c r="BW89" s="358"/>
      <c r="BX89" s="358"/>
      <c r="BY89" s="358"/>
      <c r="BZ89" s="358"/>
      <c r="CA89" s="358"/>
      <c r="CB89" s="358"/>
      <c r="CC89" s="358"/>
      <c r="CD89" s="358"/>
      <c r="CE89" s="358"/>
      <c r="CF89" s="358"/>
      <c r="CG89" s="358"/>
      <c r="CH89" s="358"/>
      <c r="CI89" s="358"/>
      <c r="CJ89" s="358"/>
      <c r="CK89" s="358"/>
      <c r="CL89" s="358"/>
      <c r="CM89" s="358"/>
      <c r="CN89" s="358"/>
      <c r="CO89" s="358"/>
      <c r="CP89" s="358"/>
      <c r="CQ89" s="358"/>
      <c r="CR89" s="358"/>
      <c r="CS89" s="358"/>
      <c r="CT89" s="358"/>
      <c r="CU89" s="358"/>
      <c r="CV89" s="358"/>
      <c r="CW89" s="358"/>
      <c r="CX89" s="358"/>
      <c r="CY89" s="358"/>
      <c r="CZ89" s="358"/>
      <c r="DA89" s="358"/>
      <c r="DB89" s="358"/>
      <c r="DC89" s="358"/>
      <c r="DD89" s="358"/>
      <c r="DE89" s="358"/>
      <c r="DF89" s="358"/>
      <c r="DG89" s="358"/>
      <c r="DH89" s="358"/>
      <c r="DI89" s="358"/>
      <c r="DJ89" s="358"/>
      <c r="DK89" s="358"/>
      <c r="DL89" s="358"/>
      <c r="DM89" s="358"/>
      <c r="DN89" s="358"/>
      <c r="DO89" s="358"/>
      <c r="DP89" s="358"/>
      <c r="DQ89" s="358"/>
      <c r="DR89" s="358"/>
      <c r="DS89" s="358"/>
    </row>
    <row r="90" spans="1:123">
      <c r="BB90" s="358"/>
      <c r="BF90" s="358"/>
      <c r="BG90" s="358"/>
      <c r="BH90" s="358"/>
      <c r="BI90" s="358"/>
      <c r="BJ90" s="358"/>
      <c r="BK90" s="358"/>
      <c r="BL90" s="358"/>
      <c r="BM90" s="358"/>
      <c r="BN90" s="358"/>
      <c r="BO90" s="358"/>
      <c r="BP90" s="358"/>
      <c r="BQ90" s="358"/>
      <c r="BR90" s="358"/>
      <c r="BS90" s="358"/>
      <c r="BT90" s="358"/>
      <c r="BU90" s="358"/>
      <c r="BV90" s="358"/>
      <c r="BW90" s="358"/>
      <c r="BX90" s="358"/>
      <c r="BY90" s="358"/>
      <c r="BZ90" s="358"/>
      <c r="CA90" s="358"/>
      <c r="CB90" s="358"/>
      <c r="CC90" s="358"/>
      <c r="CD90" s="358"/>
      <c r="CE90" s="358"/>
      <c r="CF90" s="358"/>
      <c r="CG90" s="358"/>
      <c r="CH90" s="358"/>
      <c r="CI90" s="358"/>
      <c r="CJ90" s="358"/>
      <c r="CK90" s="358"/>
      <c r="CL90" s="358"/>
      <c r="CM90" s="358"/>
      <c r="CN90" s="358"/>
      <c r="CO90" s="358"/>
      <c r="CP90" s="358"/>
      <c r="CQ90" s="358"/>
      <c r="CR90" s="358"/>
      <c r="CS90" s="358"/>
      <c r="CT90" s="358"/>
      <c r="CU90" s="358"/>
      <c r="CV90" s="358"/>
      <c r="CW90" s="358"/>
      <c r="CX90" s="358"/>
      <c r="CY90" s="358"/>
      <c r="CZ90" s="358"/>
      <c r="DA90" s="358"/>
      <c r="DB90" s="358"/>
      <c r="DC90" s="358"/>
      <c r="DD90" s="358"/>
      <c r="DE90" s="358"/>
      <c r="DF90" s="358"/>
      <c r="DG90" s="358"/>
      <c r="DH90" s="358"/>
      <c r="DI90" s="358"/>
      <c r="DJ90" s="358"/>
      <c r="DK90" s="358"/>
      <c r="DL90" s="358"/>
      <c r="DM90" s="358"/>
      <c r="DN90" s="358"/>
      <c r="DO90" s="358"/>
      <c r="DP90" s="358"/>
      <c r="DQ90" s="358"/>
      <c r="DR90" s="358"/>
      <c r="DS90" s="358"/>
    </row>
    <row r="91" spans="1:123">
      <c r="BB91" s="358"/>
      <c r="BF91" s="358"/>
      <c r="BG91" s="358"/>
      <c r="BH91" s="358"/>
      <c r="BI91" s="358"/>
      <c r="BJ91" s="358"/>
      <c r="BK91" s="358"/>
      <c r="BL91" s="358"/>
      <c r="BM91" s="358"/>
      <c r="BN91" s="358"/>
      <c r="BO91" s="358"/>
      <c r="BP91" s="358"/>
      <c r="BQ91" s="358"/>
      <c r="BR91" s="358"/>
      <c r="BS91" s="358"/>
      <c r="BT91" s="358"/>
      <c r="BU91" s="358"/>
      <c r="BV91" s="358"/>
      <c r="BW91" s="358"/>
      <c r="BX91" s="358"/>
      <c r="BY91" s="358"/>
      <c r="BZ91" s="358"/>
      <c r="CA91" s="358"/>
      <c r="CB91" s="358"/>
      <c r="CC91" s="358"/>
      <c r="CD91" s="358"/>
      <c r="CE91" s="358"/>
      <c r="CF91" s="358"/>
      <c r="CG91" s="358"/>
      <c r="CH91" s="358"/>
      <c r="CI91" s="358"/>
      <c r="CJ91" s="358"/>
      <c r="CK91" s="358"/>
      <c r="CL91" s="358"/>
      <c r="CM91" s="358"/>
      <c r="CN91" s="358"/>
      <c r="CO91" s="358"/>
      <c r="CP91" s="358"/>
      <c r="CQ91" s="358"/>
      <c r="CR91" s="358"/>
      <c r="CS91" s="358"/>
      <c r="CT91" s="358"/>
      <c r="CU91" s="358"/>
      <c r="CV91" s="358"/>
      <c r="CW91" s="358"/>
      <c r="CX91" s="358"/>
      <c r="CY91" s="358"/>
      <c r="CZ91" s="358"/>
      <c r="DA91" s="358"/>
      <c r="DB91" s="358"/>
      <c r="DC91" s="358"/>
      <c r="DD91" s="358"/>
      <c r="DE91" s="358"/>
      <c r="DF91" s="358"/>
      <c r="DG91" s="358"/>
      <c r="DH91" s="358"/>
      <c r="DI91" s="358"/>
      <c r="DJ91" s="358"/>
      <c r="DK91" s="358"/>
      <c r="DL91" s="358"/>
      <c r="DM91" s="358"/>
      <c r="DN91" s="358"/>
      <c r="DO91" s="358"/>
      <c r="DP91" s="358"/>
      <c r="DQ91" s="358"/>
      <c r="DR91" s="358"/>
      <c r="DS91" s="358"/>
    </row>
    <row r="92" spans="1:123">
      <c r="BB92" s="358"/>
      <c r="BF92" s="358"/>
      <c r="BG92" s="358"/>
      <c r="BH92" s="358"/>
      <c r="BI92" s="358"/>
      <c r="BJ92" s="358"/>
      <c r="BK92" s="358"/>
      <c r="BL92" s="358"/>
      <c r="BM92" s="358"/>
      <c r="BN92" s="358"/>
      <c r="BO92" s="358"/>
      <c r="BP92" s="358"/>
      <c r="BQ92" s="358"/>
      <c r="BR92" s="358"/>
      <c r="BS92" s="358"/>
      <c r="BT92" s="358"/>
      <c r="BU92" s="358"/>
      <c r="BV92" s="358"/>
      <c r="BW92" s="358"/>
      <c r="BX92" s="358"/>
      <c r="BY92" s="358"/>
      <c r="BZ92" s="358"/>
      <c r="CA92" s="358"/>
      <c r="CB92" s="358"/>
      <c r="CC92" s="358"/>
      <c r="CD92" s="358"/>
      <c r="CE92" s="358"/>
      <c r="CF92" s="358"/>
      <c r="CG92" s="358"/>
      <c r="CH92" s="358"/>
      <c r="CI92" s="358"/>
      <c r="CJ92" s="358"/>
      <c r="CK92" s="358"/>
      <c r="CL92" s="358"/>
      <c r="CM92" s="358"/>
      <c r="CN92" s="358"/>
      <c r="CO92" s="358"/>
      <c r="CP92" s="358"/>
      <c r="CQ92" s="358"/>
      <c r="CR92" s="358"/>
      <c r="CS92" s="358"/>
      <c r="CT92" s="358"/>
      <c r="CU92" s="358"/>
      <c r="CV92" s="358"/>
      <c r="CW92" s="358"/>
      <c r="CX92" s="358"/>
      <c r="CY92" s="358"/>
      <c r="CZ92" s="358"/>
      <c r="DA92" s="358"/>
      <c r="DB92" s="358"/>
      <c r="DC92" s="358"/>
      <c r="DD92" s="358"/>
      <c r="DE92" s="358"/>
      <c r="DF92" s="358"/>
      <c r="DG92" s="358"/>
      <c r="DH92" s="358"/>
      <c r="DI92" s="358"/>
      <c r="DJ92" s="358"/>
      <c r="DK92" s="358"/>
      <c r="DL92" s="358"/>
      <c r="DM92" s="358"/>
      <c r="DN92" s="358"/>
      <c r="DO92" s="358"/>
      <c r="DP92" s="358"/>
      <c r="DQ92" s="358"/>
      <c r="DR92" s="358"/>
      <c r="DS92" s="358"/>
    </row>
    <row r="93" spans="1:123">
      <c r="BB93" s="358"/>
      <c r="BF93" s="358"/>
      <c r="BG93" s="358"/>
      <c r="BH93" s="358"/>
      <c r="BI93" s="358"/>
      <c r="BJ93" s="358"/>
      <c r="BK93" s="358"/>
      <c r="BL93" s="358"/>
      <c r="BM93" s="358"/>
      <c r="BN93" s="358"/>
      <c r="BO93" s="358"/>
      <c r="BP93" s="358"/>
      <c r="BQ93" s="358"/>
      <c r="BR93" s="358"/>
      <c r="BS93" s="358"/>
      <c r="BT93" s="358"/>
      <c r="BU93" s="358"/>
      <c r="BV93" s="358"/>
      <c r="BW93" s="358"/>
      <c r="BX93" s="358"/>
      <c r="BY93" s="358"/>
      <c r="BZ93" s="358"/>
      <c r="CA93" s="358"/>
      <c r="CB93" s="358"/>
      <c r="CC93" s="358"/>
      <c r="CD93" s="358"/>
      <c r="CE93" s="358"/>
      <c r="CF93" s="358"/>
      <c r="CG93" s="358"/>
      <c r="CH93" s="358"/>
      <c r="CI93" s="358"/>
      <c r="CJ93" s="358"/>
      <c r="CK93" s="358"/>
      <c r="CL93" s="358"/>
      <c r="CM93" s="358"/>
      <c r="CN93" s="358"/>
      <c r="CO93" s="358"/>
      <c r="CP93" s="358"/>
      <c r="CQ93" s="358"/>
      <c r="CR93" s="358"/>
      <c r="CS93" s="358"/>
      <c r="CT93" s="358"/>
      <c r="CU93" s="358"/>
      <c r="CV93" s="358"/>
      <c r="CW93" s="358"/>
      <c r="CX93" s="358"/>
      <c r="CY93" s="358"/>
      <c r="CZ93" s="358"/>
      <c r="DA93" s="358"/>
      <c r="DB93" s="358"/>
      <c r="DC93" s="358"/>
      <c r="DD93" s="358"/>
      <c r="DE93" s="358"/>
      <c r="DF93" s="358"/>
      <c r="DG93" s="358"/>
      <c r="DH93" s="358"/>
      <c r="DI93" s="358"/>
      <c r="DJ93" s="358"/>
      <c r="DK93" s="358"/>
      <c r="DL93" s="358"/>
      <c r="DM93" s="358"/>
      <c r="DN93" s="358"/>
      <c r="DO93" s="358"/>
      <c r="DP93" s="358"/>
      <c r="DQ93" s="358"/>
      <c r="DR93" s="358"/>
      <c r="DS93" s="358"/>
    </row>
    <row r="94" spans="1:123">
      <c r="AX94" s="358"/>
      <c r="AY94" s="358"/>
      <c r="AZ94" s="358"/>
      <c r="BA94" s="358"/>
      <c r="BB94" s="358"/>
      <c r="BC94" s="358"/>
      <c r="BD94" s="358"/>
      <c r="BE94" s="358"/>
      <c r="BF94" s="358"/>
      <c r="BG94" s="358"/>
      <c r="BH94" s="358"/>
      <c r="BI94" s="358"/>
      <c r="BJ94" s="358"/>
      <c r="BK94" s="358"/>
      <c r="BL94" s="358"/>
      <c r="BM94" s="358"/>
      <c r="BN94" s="358"/>
      <c r="BO94" s="358"/>
      <c r="BP94" s="358"/>
      <c r="BQ94" s="358"/>
      <c r="BR94" s="358"/>
      <c r="BS94" s="358"/>
      <c r="BT94" s="358"/>
      <c r="BU94" s="358"/>
      <c r="BV94" s="358"/>
      <c r="BW94" s="358"/>
      <c r="BX94" s="358"/>
      <c r="BY94" s="358"/>
      <c r="BZ94" s="358"/>
      <c r="CA94" s="358"/>
      <c r="CB94" s="358"/>
      <c r="CC94" s="358"/>
      <c r="CD94" s="358"/>
      <c r="CE94" s="358"/>
      <c r="CF94" s="358"/>
      <c r="CG94" s="358"/>
      <c r="CH94" s="358"/>
      <c r="CI94" s="358"/>
      <c r="CJ94" s="358"/>
      <c r="CK94" s="358"/>
      <c r="CL94" s="358"/>
      <c r="CM94" s="358"/>
      <c r="CN94" s="358"/>
      <c r="CO94" s="358"/>
      <c r="CP94" s="358"/>
      <c r="CQ94" s="358"/>
      <c r="CR94" s="358"/>
      <c r="CS94" s="358"/>
      <c r="CT94" s="358"/>
      <c r="CU94" s="358"/>
      <c r="CV94" s="358"/>
      <c r="CW94" s="358"/>
      <c r="CX94" s="358"/>
      <c r="CY94" s="358"/>
      <c r="CZ94" s="358"/>
      <c r="DA94" s="358"/>
      <c r="DB94" s="358"/>
      <c r="DC94" s="358"/>
      <c r="DD94" s="358"/>
      <c r="DE94" s="358"/>
      <c r="DF94" s="358"/>
      <c r="DG94" s="358"/>
      <c r="DH94" s="358"/>
      <c r="DI94" s="358"/>
      <c r="DJ94" s="358"/>
      <c r="DK94" s="358"/>
      <c r="DL94" s="358"/>
      <c r="DM94" s="358"/>
      <c r="DN94" s="358"/>
      <c r="DO94" s="358"/>
      <c r="DP94" s="358"/>
      <c r="DQ94" s="358"/>
      <c r="DR94" s="358"/>
      <c r="DS94" s="358"/>
    </row>
    <row r="95" spans="1:123">
      <c r="AX95" s="358"/>
      <c r="AY95" s="358"/>
      <c r="AZ95" s="358"/>
      <c r="BA95" s="358"/>
      <c r="BB95" s="358"/>
      <c r="BC95" s="358"/>
      <c r="BD95" s="358"/>
      <c r="BE95" s="358"/>
      <c r="BF95" s="358"/>
      <c r="BG95" s="358"/>
      <c r="BH95" s="358"/>
      <c r="BI95" s="358"/>
      <c r="BJ95" s="358"/>
      <c r="BK95" s="358"/>
      <c r="BL95" s="358"/>
      <c r="BM95" s="358"/>
      <c r="BN95" s="358"/>
      <c r="BO95" s="358"/>
      <c r="BP95" s="358"/>
      <c r="BQ95" s="358"/>
      <c r="BR95" s="358"/>
      <c r="BS95" s="358"/>
      <c r="BT95" s="358"/>
      <c r="BU95" s="358"/>
      <c r="BV95" s="358"/>
      <c r="BW95" s="358"/>
      <c r="BX95" s="358"/>
      <c r="BY95" s="358"/>
      <c r="BZ95" s="358"/>
      <c r="CA95" s="358"/>
      <c r="CB95" s="358"/>
      <c r="CC95" s="358"/>
      <c r="CD95" s="358"/>
      <c r="CE95" s="358"/>
      <c r="CF95" s="358"/>
      <c r="CG95" s="358"/>
      <c r="CH95" s="358"/>
      <c r="CI95" s="358"/>
      <c r="CJ95" s="358"/>
      <c r="CK95" s="358"/>
      <c r="CL95" s="358"/>
      <c r="CM95" s="358"/>
      <c r="CN95" s="358"/>
      <c r="CO95" s="358"/>
      <c r="CP95" s="358"/>
      <c r="CQ95" s="358"/>
      <c r="CR95" s="358"/>
      <c r="CS95" s="358"/>
      <c r="CT95" s="358"/>
      <c r="CU95" s="358"/>
      <c r="CV95" s="358"/>
      <c r="CW95" s="358"/>
      <c r="CX95" s="358"/>
      <c r="CY95" s="358"/>
      <c r="CZ95" s="358"/>
      <c r="DA95" s="358"/>
      <c r="DB95" s="358"/>
      <c r="DC95" s="358"/>
      <c r="DD95" s="358"/>
      <c r="DE95" s="358"/>
      <c r="DF95" s="358"/>
      <c r="DG95" s="358"/>
      <c r="DH95" s="358"/>
      <c r="DI95" s="358"/>
      <c r="DJ95" s="358"/>
      <c r="DK95" s="358"/>
      <c r="DL95" s="358"/>
      <c r="DM95" s="358"/>
      <c r="DN95" s="358"/>
      <c r="DO95" s="358"/>
      <c r="DP95" s="358"/>
      <c r="DQ95" s="358"/>
      <c r="DR95" s="358"/>
      <c r="DS95" s="358"/>
    </row>
    <row r="96" spans="1:123">
      <c r="AX96" s="358"/>
      <c r="AY96" s="358"/>
      <c r="AZ96" s="358"/>
      <c r="BA96" s="358"/>
      <c r="BB96" s="358"/>
      <c r="BC96" s="358"/>
      <c r="BD96" s="358"/>
      <c r="BE96" s="358"/>
      <c r="BF96" s="358"/>
      <c r="BG96" s="358"/>
      <c r="BH96" s="358"/>
      <c r="BI96" s="358"/>
      <c r="BJ96" s="358"/>
      <c r="BK96" s="358"/>
      <c r="BL96" s="358"/>
      <c r="BM96" s="358"/>
      <c r="BN96" s="358"/>
      <c r="BO96" s="358"/>
      <c r="BP96" s="358"/>
      <c r="BQ96" s="358"/>
      <c r="BR96" s="358"/>
      <c r="BS96" s="358"/>
      <c r="BT96" s="358"/>
      <c r="BU96" s="358"/>
      <c r="BV96" s="358"/>
      <c r="BW96" s="358"/>
      <c r="BX96" s="358"/>
      <c r="BY96" s="358"/>
      <c r="BZ96" s="358"/>
      <c r="CA96" s="358"/>
      <c r="CB96" s="358"/>
      <c r="CC96" s="358"/>
      <c r="CD96" s="358"/>
      <c r="CE96" s="358"/>
      <c r="CF96" s="358"/>
      <c r="CG96" s="358"/>
      <c r="CH96" s="358"/>
      <c r="CI96" s="358"/>
      <c r="CJ96" s="358"/>
      <c r="CK96" s="358"/>
      <c r="CL96" s="358"/>
      <c r="CM96" s="358"/>
      <c r="CN96" s="358"/>
      <c r="CO96" s="358"/>
      <c r="CP96" s="358"/>
      <c r="CQ96" s="358"/>
      <c r="CR96" s="358"/>
      <c r="CS96" s="358"/>
      <c r="CT96" s="358"/>
      <c r="CU96" s="358"/>
      <c r="CV96" s="358"/>
      <c r="CW96" s="358"/>
      <c r="CX96" s="358"/>
      <c r="CY96" s="358"/>
      <c r="CZ96" s="358"/>
      <c r="DA96" s="358"/>
      <c r="DB96" s="358"/>
      <c r="DC96" s="358"/>
      <c r="DD96" s="358"/>
      <c r="DE96" s="358"/>
      <c r="DF96" s="358"/>
      <c r="DG96" s="358"/>
      <c r="DH96" s="358"/>
      <c r="DI96" s="358"/>
      <c r="DJ96" s="358"/>
      <c r="DK96" s="358"/>
      <c r="DL96" s="358"/>
      <c r="DM96" s="358"/>
      <c r="DN96" s="358"/>
      <c r="DO96" s="358"/>
      <c r="DP96" s="358"/>
      <c r="DQ96" s="358"/>
      <c r="DR96" s="358"/>
      <c r="DS96" s="358"/>
    </row>
    <row r="97" spans="50:123">
      <c r="AX97" s="358"/>
      <c r="AY97" s="358"/>
      <c r="AZ97" s="358"/>
      <c r="BA97" s="358"/>
      <c r="BB97" s="358"/>
      <c r="BC97" s="358"/>
      <c r="BD97" s="358"/>
      <c r="BE97" s="358"/>
      <c r="BF97" s="358"/>
      <c r="BG97" s="358"/>
      <c r="BH97" s="358"/>
      <c r="BI97" s="358"/>
      <c r="BJ97" s="358"/>
      <c r="BK97" s="358"/>
      <c r="BL97" s="358"/>
      <c r="BM97" s="358"/>
      <c r="BN97" s="358"/>
      <c r="BO97" s="358"/>
      <c r="BP97" s="358"/>
      <c r="BQ97" s="358"/>
      <c r="BR97" s="358"/>
      <c r="BS97" s="358"/>
      <c r="BT97" s="358"/>
      <c r="BU97" s="358"/>
      <c r="BV97" s="358"/>
      <c r="BW97" s="358"/>
      <c r="BX97" s="358"/>
      <c r="BY97" s="358"/>
      <c r="BZ97" s="358"/>
      <c r="CA97" s="358"/>
      <c r="CB97" s="358"/>
      <c r="CC97" s="358"/>
      <c r="CD97" s="358"/>
      <c r="CE97" s="358"/>
      <c r="CF97" s="358"/>
      <c r="CG97" s="358"/>
      <c r="CH97" s="358"/>
      <c r="CI97" s="358"/>
      <c r="CJ97" s="358"/>
      <c r="CK97" s="358"/>
      <c r="CL97" s="358"/>
      <c r="CM97" s="358"/>
      <c r="CN97" s="358"/>
      <c r="CO97" s="358"/>
      <c r="CP97" s="358"/>
      <c r="CQ97" s="358"/>
      <c r="CR97" s="358"/>
      <c r="CS97" s="358"/>
      <c r="CT97" s="358"/>
      <c r="CU97" s="358"/>
      <c r="CV97" s="358"/>
      <c r="CW97" s="358"/>
      <c r="CX97" s="358"/>
      <c r="CY97" s="358"/>
      <c r="CZ97" s="358"/>
      <c r="DA97" s="358"/>
      <c r="DB97" s="358"/>
      <c r="DC97" s="358"/>
      <c r="DD97" s="358"/>
      <c r="DE97" s="358"/>
      <c r="DF97" s="358"/>
      <c r="DG97" s="358"/>
      <c r="DH97" s="358"/>
      <c r="DI97" s="358"/>
      <c r="DJ97" s="358"/>
      <c r="DK97" s="358"/>
      <c r="DL97" s="358"/>
      <c r="DM97" s="358"/>
      <c r="DN97" s="358"/>
      <c r="DO97" s="358"/>
      <c r="DP97" s="358"/>
      <c r="DQ97" s="358"/>
      <c r="DR97" s="358"/>
      <c r="DS97" s="358"/>
    </row>
    <row r="98" spans="50:123">
      <c r="AX98" s="358"/>
      <c r="AY98" s="358"/>
      <c r="AZ98" s="358"/>
      <c r="BA98" s="358"/>
      <c r="BB98" s="358"/>
      <c r="BC98" s="358"/>
      <c r="BD98" s="358"/>
      <c r="BE98" s="358"/>
      <c r="BF98" s="358"/>
      <c r="BG98" s="358"/>
      <c r="BH98" s="358"/>
      <c r="BI98" s="358"/>
      <c r="BJ98" s="358"/>
      <c r="BK98" s="358"/>
      <c r="BL98" s="358"/>
      <c r="BM98" s="358"/>
      <c r="BN98" s="358"/>
      <c r="BO98" s="358"/>
      <c r="BP98" s="358"/>
      <c r="BQ98" s="358"/>
      <c r="BR98" s="358"/>
      <c r="BS98" s="358"/>
      <c r="BT98" s="358"/>
      <c r="BU98" s="358"/>
      <c r="BV98" s="358"/>
      <c r="BW98" s="358"/>
      <c r="BX98" s="358"/>
      <c r="BY98" s="358"/>
      <c r="BZ98" s="358"/>
      <c r="CA98" s="358"/>
      <c r="CB98" s="358"/>
      <c r="CC98" s="358"/>
      <c r="CD98" s="358"/>
      <c r="CE98" s="358"/>
      <c r="CF98" s="358"/>
      <c r="CG98" s="358"/>
      <c r="CH98" s="358"/>
      <c r="CI98" s="358"/>
      <c r="CJ98" s="358"/>
      <c r="CK98" s="358"/>
      <c r="CL98" s="358"/>
      <c r="CM98" s="358"/>
      <c r="CN98" s="358"/>
      <c r="CO98" s="358"/>
      <c r="CP98" s="358"/>
      <c r="CQ98" s="358"/>
      <c r="CR98" s="358"/>
      <c r="CS98" s="358"/>
      <c r="CT98" s="358"/>
      <c r="CU98" s="358"/>
      <c r="CV98" s="358"/>
      <c r="CW98" s="358"/>
      <c r="CX98" s="358"/>
      <c r="CY98" s="358"/>
      <c r="CZ98" s="358"/>
      <c r="DA98" s="358"/>
      <c r="DB98" s="358"/>
      <c r="DC98" s="358"/>
      <c r="DD98" s="358"/>
      <c r="DE98" s="358"/>
      <c r="DF98" s="358"/>
      <c r="DG98" s="358"/>
      <c r="DH98" s="358"/>
      <c r="DI98" s="358"/>
      <c r="DJ98" s="358"/>
      <c r="DK98" s="358"/>
      <c r="DL98" s="358"/>
      <c r="DM98" s="358"/>
      <c r="DN98" s="358"/>
      <c r="DO98" s="358"/>
      <c r="DP98" s="358"/>
      <c r="DQ98" s="358"/>
      <c r="DR98" s="358"/>
      <c r="DS98" s="358"/>
    </row>
    <row r="99" spans="50:123">
      <c r="AX99" s="358"/>
      <c r="AY99" s="358"/>
      <c r="AZ99" s="358"/>
      <c r="BA99" s="358"/>
      <c r="BB99" s="358"/>
      <c r="BC99" s="358"/>
      <c r="BD99" s="358"/>
      <c r="BE99" s="358"/>
      <c r="BF99" s="358"/>
      <c r="BG99" s="358"/>
      <c r="BH99" s="358"/>
      <c r="BI99" s="358"/>
      <c r="BJ99" s="358"/>
      <c r="BK99" s="358"/>
      <c r="BL99" s="358"/>
      <c r="BM99" s="358"/>
      <c r="BN99" s="358"/>
      <c r="BO99" s="358"/>
      <c r="BP99" s="358"/>
      <c r="BQ99" s="358"/>
      <c r="BR99" s="358"/>
      <c r="BS99" s="358"/>
      <c r="BT99" s="358"/>
      <c r="BU99" s="358"/>
      <c r="BV99" s="358"/>
      <c r="BW99" s="358"/>
      <c r="BX99" s="358"/>
      <c r="BY99" s="358"/>
      <c r="BZ99" s="358"/>
      <c r="CA99" s="358"/>
      <c r="CB99" s="358"/>
      <c r="CC99" s="358"/>
      <c r="CD99" s="358"/>
      <c r="CE99" s="358"/>
      <c r="CF99" s="358"/>
      <c r="CG99" s="358"/>
      <c r="CH99" s="358"/>
      <c r="CI99" s="358"/>
      <c r="CJ99" s="358"/>
      <c r="CK99" s="358"/>
      <c r="CL99" s="358"/>
      <c r="CM99" s="358"/>
      <c r="CN99" s="358"/>
      <c r="CO99" s="358"/>
      <c r="CP99" s="358"/>
      <c r="CQ99" s="358"/>
      <c r="CR99" s="358"/>
      <c r="CS99" s="358"/>
      <c r="CT99" s="358"/>
      <c r="CU99" s="358"/>
      <c r="CV99" s="358"/>
      <c r="CW99" s="358"/>
      <c r="CX99" s="358"/>
      <c r="CY99" s="358"/>
      <c r="CZ99" s="358"/>
      <c r="DA99" s="358"/>
      <c r="DB99" s="358"/>
      <c r="DC99" s="358"/>
      <c r="DD99" s="358"/>
      <c r="DE99" s="358"/>
      <c r="DF99" s="358"/>
      <c r="DG99" s="358"/>
      <c r="DH99" s="358"/>
      <c r="DI99" s="358"/>
      <c r="DJ99" s="358"/>
      <c r="DK99" s="358"/>
      <c r="DL99" s="358"/>
      <c r="DM99" s="358"/>
      <c r="DN99" s="358"/>
      <c r="DO99" s="358"/>
      <c r="DP99" s="358"/>
      <c r="DQ99" s="358"/>
      <c r="DR99" s="358"/>
      <c r="DS99" s="358"/>
    </row>
    <row r="100" spans="50:123">
      <c r="AX100" s="358"/>
      <c r="AY100" s="358"/>
      <c r="AZ100" s="358"/>
      <c r="BA100" s="358"/>
      <c r="BB100" s="358"/>
      <c r="BC100" s="358"/>
      <c r="BD100" s="358"/>
      <c r="BE100" s="358"/>
      <c r="BF100" s="358"/>
      <c r="BG100" s="358"/>
      <c r="BH100" s="358"/>
      <c r="BI100" s="358"/>
      <c r="BJ100" s="358"/>
      <c r="BK100" s="358"/>
      <c r="BL100" s="358"/>
      <c r="BM100" s="358"/>
      <c r="BN100" s="358"/>
      <c r="BO100" s="358"/>
      <c r="BP100" s="358"/>
      <c r="BQ100" s="358"/>
      <c r="BR100" s="358"/>
      <c r="BS100" s="358"/>
      <c r="BT100" s="358"/>
      <c r="BU100" s="358"/>
      <c r="BV100" s="358"/>
      <c r="BW100" s="358"/>
      <c r="BX100" s="358"/>
      <c r="BY100" s="358"/>
      <c r="BZ100" s="358"/>
      <c r="CA100" s="358"/>
      <c r="CB100" s="358"/>
      <c r="CC100" s="358"/>
      <c r="CD100" s="358"/>
      <c r="CE100" s="358"/>
      <c r="CF100" s="358"/>
      <c r="CG100" s="358"/>
      <c r="CH100" s="358"/>
      <c r="CI100" s="358"/>
      <c r="CJ100" s="358"/>
      <c r="CK100" s="358"/>
      <c r="CL100" s="358"/>
      <c r="CM100" s="358"/>
      <c r="CN100" s="358"/>
      <c r="CO100" s="358"/>
      <c r="CP100" s="358"/>
      <c r="CQ100" s="358"/>
      <c r="CR100" s="358"/>
      <c r="CS100" s="358"/>
      <c r="CT100" s="358"/>
      <c r="CU100" s="358"/>
      <c r="CV100" s="358"/>
      <c r="CW100" s="358"/>
      <c r="CX100" s="358"/>
      <c r="CY100" s="358"/>
      <c r="CZ100" s="358"/>
      <c r="DA100" s="358"/>
      <c r="DB100" s="358"/>
      <c r="DC100" s="358"/>
      <c r="DD100" s="358"/>
      <c r="DE100" s="358"/>
      <c r="DF100" s="358"/>
      <c r="DG100" s="358"/>
      <c r="DH100" s="358"/>
      <c r="DI100" s="358"/>
      <c r="DJ100" s="358"/>
      <c r="DK100" s="358"/>
      <c r="DL100" s="358"/>
      <c r="DM100" s="358"/>
      <c r="DN100" s="358"/>
      <c r="DO100" s="358"/>
      <c r="DP100" s="358"/>
      <c r="DQ100" s="358"/>
      <c r="DR100" s="358"/>
      <c r="DS100" s="358"/>
    </row>
    <row r="101" spans="50:123">
      <c r="AX101" s="358"/>
      <c r="AY101" s="358"/>
      <c r="AZ101" s="358"/>
      <c r="BA101" s="358"/>
      <c r="BB101" s="358"/>
      <c r="BC101" s="358"/>
      <c r="BD101" s="358"/>
      <c r="BE101" s="358"/>
      <c r="BF101" s="358"/>
      <c r="BG101" s="358"/>
      <c r="BH101" s="358"/>
      <c r="BI101" s="358"/>
      <c r="BJ101" s="358"/>
      <c r="BK101" s="358"/>
      <c r="BL101" s="358"/>
      <c r="BM101" s="358"/>
      <c r="BN101" s="358"/>
      <c r="BO101" s="358"/>
      <c r="BP101" s="358"/>
      <c r="BQ101" s="358"/>
      <c r="BR101" s="358"/>
      <c r="BS101" s="358"/>
      <c r="BT101" s="358"/>
      <c r="BU101" s="358"/>
      <c r="BV101" s="358"/>
      <c r="BW101" s="358"/>
      <c r="BX101" s="358"/>
      <c r="BY101" s="358"/>
      <c r="BZ101" s="358"/>
      <c r="CA101" s="358"/>
      <c r="CB101" s="358"/>
      <c r="CC101" s="358"/>
      <c r="CD101" s="358"/>
      <c r="CE101" s="358"/>
      <c r="CF101" s="358"/>
      <c r="CG101" s="358"/>
      <c r="CH101" s="358"/>
      <c r="CI101" s="358"/>
      <c r="CJ101" s="358"/>
      <c r="CK101" s="358"/>
      <c r="CL101" s="358"/>
      <c r="CM101" s="358"/>
      <c r="CN101" s="358"/>
      <c r="CO101" s="358"/>
      <c r="CP101" s="358"/>
      <c r="CQ101" s="358"/>
      <c r="CR101" s="358"/>
      <c r="CS101" s="358"/>
      <c r="CT101" s="358"/>
      <c r="CU101" s="358"/>
      <c r="CV101" s="358"/>
      <c r="CW101" s="358"/>
      <c r="CX101" s="358"/>
      <c r="CY101" s="358"/>
      <c r="CZ101" s="358"/>
      <c r="DA101" s="358"/>
      <c r="DB101" s="358"/>
      <c r="DC101" s="358"/>
      <c r="DD101" s="358"/>
      <c r="DE101" s="358"/>
      <c r="DF101" s="358"/>
      <c r="DG101" s="358"/>
      <c r="DH101" s="358"/>
      <c r="DI101" s="358"/>
      <c r="DJ101" s="358"/>
      <c r="DK101" s="358"/>
      <c r="DL101" s="358"/>
      <c r="DM101" s="358"/>
      <c r="DN101" s="358"/>
      <c r="DO101" s="358"/>
      <c r="DP101" s="358"/>
      <c r="DQ101" s="358"/>
      <c r="DR101" s="358"/>
      <c r="DS101" s="358"/>
    </row>
    <row r="102" spans="50:123">
      <c r="AX102" s="358"/>
      <c r="AY102" s="358"/>
      <c r="AZ102" s="358"/>
      <c r="BA102" s="358"/>
      <c r="BB102" s="358"/>
      <c r="BC102" s="358"/>
      <c r="BD102" s="358"/>
      <c r="BE102" s="358"/>
      <c r="BF102" s="358"/>
      <c r="BG102" s="358"/>
      <c r="BH102" s="358"/>
      <c r="BI102" s="358"/>
      <c r="BJ102" s="358"/>
      <c r="BK102" s="358"/>
      <c r="BL102" s="358"/>
      <c r="BM102" s="358"/>
      <c r="BN102" s="358"/>
      <c r="BO102" s="358"/>
      <c r="BP102" s="358"/>
      <c r="BQ102" s="358"/>
      <c r="BR102" s="358"/>
      <c r="BS102" s="358"/>
      <c r="BT102" s="358"/>
      <c r="BU102" s="358"/>
      <c r="BV102" s="358"/>
      <c r="BW102" s="358"/>
      <c r="BX102" s="358"/>
      <c r="BY102" s="358"/>
      <c r="BZ102" s="358"/>
      <c r="CA102" s="358"/>
      <c r="CB102" s="358"/>
      <c r="CC102" s="358"/>
      <c r="CD102" s="358"/>
      <c r="CE102" s="358"/>
      <c r="CF102" s="358"/>
      <c r="CG102" s="358"/>
      <c r="CH102" s="358"/>
      <c r="CI102" s="358"/>
      <c r="CJ102" s="358"/>
      <c r="CK102" s="358"/>
      <c r="CL102" s="358"/>
      <c r="CM102" s="358"/>
      <c r="CN102" s="358"/>
      <c r="CO102" s="358"/>
      <c r="CP102" s="358"/>
      <c r="CQ102" s="358"/>
      <c r="CR102" s="358"/>
      <c r="CS102" s="358"/>
      <c r="CT102" s="358"/>
      <c r="CU102" s="358"/>
      <c r="CV102" s="358"/>
      <c r="CW102" s="358"/>
      <c r="CX102" s="358"/>
      <c r="CY102" s="358"/>
      <c r="CZ102" s="358"/>
      <c r="DA102" s="358"/>
      <c r="DB102" s="358"/>
      <c r="DC102" s="358"/>
      <c r="DD102" s="358"/>
      <c r="DE102" s="358"/>
      <c r="DF102" s="358"/>
      <c r="DG102" s="358"/>
      <c r="DH102" s="358"/>
      <c r="DI102" s="358"/>
      <c r="DJ102" s="358"/>
      <c r="DK102" s="358"/>
      <c r="DL102" s="358"/>
      <c r="DM102" s="358"/>
      <c r="DN102" s="358"/>
      <c r="DO102" s="358"/>
      <c r="DP102" s="358"/>
      <c r="DQ102" s="358"/>
      <c r="DR102" s="358"/>
      <c r="DS102" s="358"/>
    </row>
    <row r="103" spans="50:123">
      <c r="AX103" s="358"/>
      <c r="AY103" s="358"/>
      <c r="AZ103" s="358"/>
      <c r="BA103" s="358"/>
      <c r="BB103" s="358"/>
      <c r="BC103" s="358"/>
      <c r="BD103" s="358"/>
      <c r="BE103" s="358"/>
      <c r="BF103" s="358"/>
      <c r="BG103" s="358"/>
      <c r="BH103" s="358"/>
      <c r="BI103" s="358"/>
      <c r="BJ103" s="358"/>
      <c r="BK103" s="358"/>
      <c r="BL103" s="358"/>
      <c r="BM103" s="358"/>
      <c r="BN103" s="358"/>
      <c r="BO103" s="358"/>
      <c r="BP103" s="358"/>
      <c r="BQ103" s="358"/>
      <c r="BR103" s="358"/>
      <c r="BS103" s="358"/>
      <c r="BT103" s="358"/>
      <c r="BU103" s="358"/>
      <c r="BV103" s="358"/>
      <c r="BW103" s="358"/>
      <c r="BX103" s="358"/>
      <c r="BY103" s="358"/>
      <c r="BZ103" s="358"/>
      <c r="CA103" s="358"/>
      <c r="CB103" s="358"/>
      <c r="CC103" s="358"/>
      <c r="CD103" s="358"/>
      <c r="CE103" s="358"/>
      <c r="CF103" s="358"/>
      <c r="CG103" s="358"/>
      <c r="CH103" s="358"/>
      <c r="CI103" s="358"/>
      <c r="CJ103" s="358"/>
      <c r="CK103" s="358"/>
      <c r="CL103" s="358"/>
      <c r="CM103" s="358"/>
      <c r="CN103" s="358"/>
      <c r="CO103" s="358"/>
      <c r="CP103" s="358"/>
      <c r="CQ103" s="358"/>
      <c r="CR103" s="358"/>
      <c r="CS103" s="358"/>
      <c r="CT103" s="358"/>
      <c r="CU103" s="358"/>
      <c r="CV103" s="358"/>
      <c r="CW103" s="358"/>
      <c r="CX103" s="358"/>
      <c r="CY103" s="358"/>
      <c r="CZ103" s="358"/>
      <c r="DA103" s="358"/>
      <c r="DB103" s="358"/>
      <c r="DC103" s="358"/>
      <c r="DD103" s="358"/>
      <c r="DE103" s="358"/>
      <c r="DF103" s="358"/>
      <c r="DG103" s="358"/>
      <c r="DH103" s="358"/>
      <c r="DI103" s="358"/>
      <c r="DJ103" s="358"/>
      <c r="DK103" s="358"/>
      <c r="DL103" s="358"/>
      <c r="DM103" s="358"/>
      <c r="DN103" s="358"/>
      <c r="DO103" s="358"/>
      <c r="DP103" s="358"/>
      <c r="DQ103" s="358"/>
      <c r="DR103" s="358"/>
      <c r="DS103" s="358"/>
    </row>
    <row r="104" spans="50:123">
      <c r="AX104" s="358"/>
      <c r="AY104" s="358"/>
      <c r="AZ104" s="358"/>
      <c r="BA104" s="358"/>
      <c r="BB104" s="358"/>
      <c r="BC104" s="358"/>
      <c r="BD104" s="358"/>
      <c r="BE104" s="358"/>
      <c r="BF104" s="358"/>
      <c r="BG104" s="358"/>
      <c r="BH104" s="358"/>
      <c r="BI104" s="358"/>
      <c r="BJ104" s="358"/>
      <c r="BK104" s="358"/>
      <c r="BL104" s="358"/>
      <c r="BM104" s="358"/>
      <c r="BN104" s="358"/>
      <c r="BO104" s="358"/>
      <c r="BP104" s="358"/>
      <c r="BQ104" s="358"/>
      <c r="BR104" s="358"/>
      <c r="BS104" s="358"/>
      <c r="BT104" s="358"/>
      <c r="BU104" s="358"/>
      <c r="BV104" s="358"/>
      <c r="BW104" s="358"/>
      <c r="BX104" s="358"/>
      <c r="BY104" s="358"/>
      <c r="BZ104" s="358"/>
      <c r="CA104" s="358"/>
      <c r="CB104" s="358"/>
      <c r="CC104" s="358"/>
      <c r="CD104" s="358"/>
      <c r="CE104" s="358"/>
      <c r="CF104" s="358"/>
      <c r="CG104" s="358"/>
      <c r="CH104" s="358"/>
      <c r="CI104" s="358"/>
      <c r="CJ104" s="358"/>
      <c r="CK104" s="358"/>
      <c r="CL104" s="358"/>
      <c r="CM104" s="358"/>
      <c r="CN104" s="358"/>
      <c r="CO104" s="358"/>
      <c r="CP104" s="358"/>
      <c r="CQ104" s="358"/>
      <c r="CR104" s="358"/>
      <c r="CS104" s="358"/>
      <c r="CT104" s="358"/>
      <c r="CU104" s="358"/>
      <c r="CV104" s="358"/>
      <c r="CW104" s="358"/>
      <c r="CX104" s="358"/>
      <c r="CY104" s="358"/>
      <c r="CZ104" s="358"/>
      <c r="DA104" s="358"/>
      <c r="DB104" s="358"/>
      <c r="DC104" s="358"/>
      <c r="DD104" s="358"/>
      <c r="DE104" s="358"/>
      <c r="DF104" s="358"/>
      <c r="DG104" s="358"/>
      <c r="DH104" s="358"/>
      <c r="DI104" s="358"/>
      <c r="DJ104" s="358"/>
      <c r="DK104" s="358"/>
      <c r="DL104" s="358"/>
      <c r="DM104" s="358"/>
      <c r="DN104" s="358"/>
      <c r="DO104" s="358"/>
      <c r="DP104" s="358"/>
      <c r="DQ104" s="358"/>
      <c r="DR104" s="358"/>
      <c r="DS104" s="358"/>
    </row>
    <row r="105" spans="50:123">
      <c r="AX105" s="358"/>
      <c r="AY105" s="358"/>
      <c r="AZ105" s="358"/>
      <c r="BA105" s="358"/>
      <c r="BB105" s="358"/>
      <c r="BC105" s="358"/>
      <c r="BD105" s="358"/>
      <c r="BE105" s="358"/>
      <c r="BF105" s="358"/>
      <c r="BG105" s="358"/>
      <c r="BH105" s="358"/>
      <c r="BI105" s="358"/>
      <c r="BJ105" s="358"/>
      <c r="BK105" s="358"/>
      <c r="BL105" s="358"/>
      <c r="BM105" s="358"/>
      <c r="BN105" s="358"/>
      <c r="BO105" s="358"/>
      <c r="BP105" s="358"/>
      <c r="BQ105" s="358"/>
      <c r="BR105" s="358"/>
      <c r="BS105" s="358"/>
      <c r="BT105" s="358"/>
      <c r="BU105" s="358"/>
      <c r="BV105" s="358"/>
      <c r="BW105" s="358"/>
      <c r="BX105" s="358"/>
      <c r="BY105" s="358"/>
      <c r="BZ105" s="358"/>
      <c r="CA105" s="358"/>
      <c r="CB105" s="358"/>
      <c r="CC105" s="358"/>
      <c r="CD105" s="358"/>
      <c r="CE105" s="358"/>
      <c r="CF105" s="358"/>
      <c r="CG105" s="358"/>
      <c r="CH105" s="358"/>
      <c r="CI105" s="358"/>
      <c r="CJ105" s="358"/>
      <c r="CK105" s="358"/>
      <c r="CL105" s="358"/>
      <c r="CM105" s="358"/>
      <c r="CN105" s="358"/>
      <c r="CO105" s="358"/>
      <c r="CP105" s="358"/>
      <c r="CQ105" s="358"/>
      <c r="CR105" s="358"/>
      <c r="CS105" s="358"/>
      <c r="CT105" s="358"/>
      <c r="CU105" s="358"/>
      <c r="CV105" s="358"/>
      <c r="CW105" s="358"/>
      <c r="CX105" s="358"/>
      <c r="CY105" s="358"/>
      <c r="CZ105" s="358"/>
      <c r="DA105" s="358"/>
      <c r="DB105" s="358"/>
      <c r="DC105" s="358"/>
      <c r="DD105" s="358"/>
      <c r="DE105" s="358"/>
      <c r="DF105" s="358"/>
      <c r="DG105" s="358"/>
      <c r="DH105" s="358"/>
      <c r="DI105" s="358"/>
      <c r="DJ105" s="358"/>
      <c r="DK105" s="358"/>
      <c r="DL105" s="358"/>
      <c r="DM105" s="358"/>
      <c r="DN105" s="358"/>
      <c r="DO105" s="358"/>
      <c r="DP105" s="358"/>
      <c r="DQ105" s="358"/>
      <c r="DR105" s="358"/>
      <c r="DS105" s="358"/>
    </row>
    <row r="106" spans="50:123">
      <c r="AX106" s="358"/>
      <c r="AY106" s="358"/>
      <c r="AZ106" s="358"/>
      <c r="BA106" s="358"/>
      <c r="BB106" s="358"/>
      <c r="BC106" s="358"/>
      <c r="BD106" s="358"/>
      <c r="BE106" s="358"/>
      <c r="BF106" s="358"/>
      <c r="BG106" s="358"/>
      <c r="BH106" s="358"/>
      <c r="BI106" s="358"/>
      <c r="BJ106" s="358"/>
      <c r="BK106" s="358"/>
      <c r="BL106" s="358"/>
      <c r="BM106" s="358"/>
      <c r="BN106" s="358"/>
      <c r="BO106" s="358"/>
      <c r="BP106" s="358"/>
      <c r="BQ106" s="358"/>
      <c r="BR106" s="358"/>
      <c r="BS106" s="358"/>
      <c r="BT106" s="358"/>
      <c r="BU106" s="358"/>
      <c r="BV106" s="358"/>
      <c r="BW106" s="358"/>
      <c r="BX106" s="358"/>
      <c r="BY106" s="358"/>
      <c r="BZ106" s="358"/>
      <c r="CA106" s="358"/>
      <c r="CB106" s="358"/>
      <c r="CC106" s="358"/>
      <c r="CD106" s="358"/>
      <c r="CE106" s="358"/>
      <c r="CF106" s="358"/>
      <c r="CG106" s="358"/>
      <c r="CH106" s="358"/>
      <c r="CI106" s="358"/>
      <c r="CJ106" s="358"/>
      <c r="CK106" s="358"/>
      <c r="CL106" s="358"/>
      <c r="CM106" s="358"/>
      <c r="CN106" s="358"/>
      <c r="CO106" s="358"/>
      <c r="CP106" s="358"/>
      <c r="CQ106" s="358"/>
      <c r="CR106" s="358"/>
      <c r="CS106" s="358"/>
      <c r="CT106" s="358"/>
      <c r="CU106" s="358"/>
      <c r="CV106" s="358"/>
      <c r="CW106" s="358"/>
      <c r="CX106" s="358"/>
      <c r="CY106" s="358"/>
      <c r="CZ106" s="358"/>
      <c r="DA106" s="358"/>
      <c r="DB106" s="358"/>
      <c r="DC106" s="358"/>
      <c r="DD106" s="358"/>
      <c r="DE106" s="358"/>
      <c r="DF106" s="358"/>
      <c r="DG106" s="358"/>
      <c r="DH106" s="358"/>
      <c r="DI106" s="358"/>
      <c r="DJ106" s="358"/>
      <c r="DK106" s="358"/>
      <c r="DL106" s="358"/>
      <c r="DM106" s="358"/>
      <c r="DN106" s="358"/>
      <c r="DO106" s="358"/>
      <c r="DP106" s="358"/>
      <c r="DQ106" s="358"/>
      <c r="DR106" s="358"/>
      <c r="DS106" s="358"/>
    </row>
    <row r="107" spans="50:123">
      <c r="AX107" s="358"/>
      <c r="AY107" s="358"/>
      <c r="AZ107" s="358"/>
      <c r="BA107" s="358"/>
      <c r="BB107" s="358"/>
      <c r="BC107" s="358"/>
      <c r="BD107" s="358"/>
      <c r="BE107" s="358"/>
      <c r="BF107" s="358"/>
      <c r="BG107" s="358"/>
      <c r="BH107" s="358"/>
      <c r="BI107" s="358"/>
      <c r="BJ107" s="358"/>
      <c r="BK107" s="358"/>
      <c r="BL107" s="358"/>
      <c r="BM107" s="358"/>
      <c r="BN107" s="358"/>
      <c r="BO107" s="358"/>
      <c r="BP107" s="358"/>
      <c r="BQ107" s="358"/>
      <c r="BR107" s="358"/>
      <c r="BS107" s="358"/>
      <c r="BT107" s="358"/>
      <c r="BU107" s="358"/>
      <c r="BV107" s="358"/>
      <c r="BW107" s="358"/>
      <c r="BX107" s="358"/>
      <c r="BY107" s="358"/>
      <c r="BZ107" s="358"/>
      <c r="CA107" s="358"/>
      <c r="CB107" s="358"/>
      <c r="CC107" s="358"/>
      <c r="CD107" s="358"/>
      <c r="CE107" s="358"/>
      <c r="CF107" s="358"/>
      <c r="CG107" s="358"/>
      <c r="CH107" s="358"/>
      <c r="CI107" s="358"/>
      <c r="CJ107" s="358"/>
      <c r="CK107" s="358"/>
      <c r="CL107" s="358"/>
      <c r="CM107" s="358"/>
      <c r="CN107" s="358"/>
      <c r="CO107" s="358"/>
      <c r="CP107" s="358"/>
      <c r="CQ107" s="358"/>
      <c r="CR107" s="358"/>
      <c r="CS107" s="358"/>
      <c r="CT107" s="358"/>
      <c r="CU107" s="358"/>
      <c r="CV107" s="358"/>
      <c r="CW107" s="358"/>
      <c r="CX107" s="358"/>
      <c r="CY107" s="358"/>
      <c r="CZ107" s="358"/>
      <c r="DA107" s="358"/>
      <c r="DB107" s="358"/>
      <c r="DC107" s="358"/>
      <c r="DD107" s="358"/>
      <c r="DE107" s="358"/>
      <c r="DF107" s="358"/>
      <c r="DG107" s="358"/>
      <c r="DH107" s="358"/>
      <c r="DI107" s="358"/>
      <c r="DJ107" s="358"/>
      <c r="DK107" s="358"/>
      <c r="DL107" s="358"/>
      <c r="DM107" s="358"/>
      <c r="DN107" s="358"/>
      <c r="DO107" s="358"/>
      <c r="DP107" s="358"/>
      <c r="DQ107" s="358"/>
      <c r="DR107" s="358"/>
      <c r="DS107" s="358"/>
    </row>
    <row r="108" spans="50:123">
      <c r="AX108" s="358"/>
      <c r="AY108" s="358"/>
      <c r="AZ108" s="358"/>
      <c r="BA108" s="358"/>
      <c r="BB108" s="358"/>
      <c r="BC108" s="358"/>
      <c r="BD108" s="358"/>
      <c r="BE108" s="358"/>
      <c r="BF108" s="358"/>
      <c r="BG108" s="358"/>
      <c r="BH108" s="358"/>
      <c r="BI108" s="358"/>
      <c r="BJ108" s="358"/>
      <c r="BK108" s="358"/>
      <c r="BL108" s="358"/>
      <c r="BM108" s="358"/>
      <c r="BN108" s="358"/>
      <c r="BO108" s="358"/>
      <c r="BP108" s="358"/>
      <c r="BQ108" s="358"/>
      <c r="BR108" s="358"/>
      <c r="BS108" s="358"/>
      <c r="BT108" s="358"/>
      <c r="BU108" s="358"/>
      <c r="BV108" s="358"/>
      <c r="BW108" s="358"/>
      <c r="BX108" s="358"/>
      <c r="BY108" s="358"/>
      <c r="BZ108" s="358"/>
      <c r="CA108" s="358"/>
      <c r="CB108" s="358"/>
      <c r="CC108" s="358"/>
      <c r="CD108" s="358"/>
      <c r="CE108" s="358"/>
      <c r="CF108" s="358"/>
      <c r="CG108" s="358"/>
      <c r="CH108" s="358"/>
      <c r="CI108" s="358"/>
      <c r="CJ108" s="358"/>
      <c r="CK108" s="358"/>
      <c r="CL108" s="358"/>
      <c r="CM108" s="358"/>
      <c r="CN108" s="358"/>
      <c r="CO108" s="358"/>
      <c r="CP108" s="358"/>
      <c r="CQ108" s="358"/>
      <c r="CR108" s="358"/>
      <c r="CS108" s="358"/>
      <c r="CT108" s="358"/>
      <c r="CU108" s="358"/>
      <c r="CV108" s="358"/>
      <c r="CW108" s="358"/>
      <c r="CX108" s="358"/>
      <c r="CY108" s="358"/>
      <c r="CZ108" s="358"/>
      <c r="DA108" s="358"/>
      <c r="DB108" s="358"/>
      <c r="DC108" s="358"/>
      <c r="DD108" s="358"/>
      <c r="DE108" s="358"/>
      <c r="DF108" s="358"/>
      <c r="DG108" s="358"/>
      <c r="DH108" s="358"/>
      <c r="DI108" s="358"/>
      <c r="DJ108" s="358"/>
      <c r="DK108" s="358"/>
      <c r="DL108" s="358"/>
      <c r="DM108" s="358"/>
      <c r="DN108" s="358"/>
      <c r="DO108" s="358"/>
      <c r="DP108" s="358"/>
      <c r="DQ108" s="358"/>
      <c r="DR108" s="358"/>
      <c r="DS108" s="358"/>
    </row>
    <row r="109" spans="50:123">
      <c r="AX109" s="358"/>
      <c r="AY109" s="358"/>
      <c r="AZ109" s="358"/>
      <c r="BA109" s="358"/>
      <c r="BB109" s="358"/>
      <c r="BC109" s="358"/>
      <c r="BD109" s="358"/>
      <c r="BE109" s="358"/>
      <c r="BF109" s="358"/>
      <c r="BG109" s="358"/>
      <c r="BH109" s="358"/>
      <c r="BI109" s="358"/>
      <c r="BJ109" s="358"/>
      <c r="BK109" s="358"/>
      <c r="BL109" s="358"/>
      <c r="BM109" s="358"/>
      <c r="BN109" s="358"/>
      <c r="BO109" s="358"/>
      <c r="BP109" s="358"/>
      <c r="BQ109" s="358"/>
      <c r="BR109" s="358"/>
      <c r="BS109" s="358"/>
      <c r="BT109" s="358"/>
      <c r="BU109" s="358"/>
      <c r="BV109" s="358"/>
      <c r="BW109" s="358"/>
      <c r="BX109" s="358"/>
      <c r="BY109" s="358"/>
      <c r="BZ109" s="358"/>
      <c r="CA109" s="358"/>
      <c r="CB109" s="358"/>
      <c r="CC109" s="358"/>
      <c r="CD109" s="358"/>
      <c r="CE109" s="358"/>
      <c r="CF109" s="358"/>
      <c r="CG109" s="358"/>
      <c r="CH109" s="358"/>
      <c r="CI109" s="358"/>
      <c r="CJ109" s="358"/>
      <c r="CK109" s="358"/>
      <c r="CL109" s="358"/>
      <c r="CM109" s="358"/>
      <c r="CN109" s="358"/>
      <c r="CO109" s="358"/>
      <c r="CP109" s="358"/>
      <c r="CQ109" s="358"/>
      <c r="CR109" s="358"/>
      <c r="CS109" s="358"/>
      <c r="CT109" s="358"/>
      <c r="CU109" s="358"/>
      <c r="CV109" s="358"/>
      <c r="CW109" s="358"/>
      <c r="CX109" s="358"/>
      <c r="CY109" s="358"/>
      <c r="CZ109" s="358"/>
      <c r="DA109" s="358"/>
      <c r="DB109" s="358"/>
      <c r="DC109" s="358"/>
      <c r="DD109" s="358"/>
      <c r="DE109" s="358"/>
      <c r="DF109" s="358"/>
      <c r="DG109" s="358"/>
      <c r="DH109" s="358"/>
      <c r="DI109" s="358"/>
      <c r="DJ109" s="358"/>
      <c r="DK109" s="358"/>
      <c r="DL109" s="358"/>
      <c r="DM109" s="358"/>
      <c r="DN109" s="358"/>
      <c r="DO109" s="358"/>
      <c r="DP109" s="358"/>
      <c r="DQ109" s="358"/>
      <c r="DR109" s="358"/>
      <c r="DS109" s="358"/>
    </row>
    <row r="110" spans="50:123">
      <c r="AX110" s="358"/>
      <c r="AY110" s="358"/>
      <c r="AZ110" s="358"/>
      <c r="BA110" s="358"/>
      <c r="BB110" s="358"/>
      <c r="BC110" s="358"/>
      <c r="BD110" s="358"/>
      <c r="BE110" s="358"/>
      <c r="BF110" s="358"/>
      <c r="BG110" s="358"/>
      <c r="BH110" s="358"/>
      <c r="BI110" s="358"/>
      <c r="BJ110" s="358"/>
      <c r="BK110" s="358"/>
      <c r="BL110" s="358"/>
      <c r="BM110" s="358"/>
      <c r="BN110" s="358"/>
      <c r="BO110" s="358"/>
      <c r="BP110" s="358"/>
      <c r="BQ110" s="358"/>
      <c r="BR110" s="358"/>
      <c r="BS110" s="358"/>
      <c r="BT110" s="358"/>
      <c r="BU110" s="358"/>
      <c r="BV110" s="358"/>
      <c r="BW110" s="358"/>
      <c r="BX110" s="358"/>
      <c r="BY110" s="358"/>
      <c r="BZ110" s="358"/>
      <c r="CA110" s="358"/>
      <c r="CB110" s="358"/>
      <c r="CC110" s="358"/>
      <c r="CD110" s="358"/>
      <c r="CE110" s="358"/>
      <c r="CF110" s="358"/>
      <c r="CG110" s="358"/>
      <c r="CH110" s="358"/>
      <c r="CI110" s="358"/>
      <c r="CJ110" s="358"/>
      <c r="CK110" s="358"/>
      <c r="CL110" s="358"/>
      <c r="CM110" s="358"/>
      <c r="CN110" s="358"/>
      <c r="CO110" s="358"/>
      <c r="CP110" s="358"/>
      <c r="CQ110" s="358"/>
      <c r="CR110" s="358"/>
      <c r="CS110" s="358"/>
      <c r="CT110" s="358"/>
      <c r="CU110" s="358"/>
      <c r="CV110" s="358"/>
      <c r="CW110" s="358"/>
      <c r="CX110" s="358"/>
      <c r="CY110" s="358"/>
      <c r="CZ110" s="358"/>
      <c r="DA110" s="358"/>
      <c r="DB110" s="358"/>
      <c r="DC110" s="358"/>
      <c r="DD110" s="358"/>
      <c r="DE110" s="358"/>
      <c r="DF110" s="358"/>
      <c r="DG110" s="358"/>
      <c r="DH110" s="358"/>
      <c r="DI110" s="358"/>
      <c r="DJ110" s="358"/>
      <c r="DK110" s="358"/>
      <c r="DL110" s="358"/>
      <c r="DM110" s="358"/>
      <c r="DN110" s="358"/>
      <c r="DO110" s="358"/>
      <c r="DP110" s="358"/>
      <c r="DQ110" s="358"/>
      <c r="DR110" s="358"/>
      <c r="DS110" s="358"/>
    </row>
    <row r="111" spans="50:123">
      <c r="AX111" s="358"/>
      <c r="AY111" s="358"/>
      <c r="AZ111" s="358"/>
      <c r="BA111" s="358"/>
      <c r="BB111" s="358"/>
      <c r="BC111" s="358"/>
      <c r="BD111" s="358"/>
      <c r="BE111" s="358"/>
      <c r="BF111" s="358"/>
      <c r="BG111" s="358"/>
      <c r="BH111" s="358"/>
      <c r="BI111" s="358"/>
      <c r="BJ111" s="358"/>
      <c r="BK111" s="358"/>
      <c r="BL111" s="358"/>
      <c r="BM111" s="358"/>
      <c r="BN111" s="358"/>
      <c r="BO111" s="358"/>
      <c r="BP111" s="358"/>
      <c r="BQ111" s="358"/>
      <c r="BR111" s="358"/>
      <c r="BS111" s="358"/>
      <c r="BT111" s="358"/>
      <c r="BU111" s="358"/>
      <c r="BV111" s="358"/>
      <c r="BW111" s="358"/>
      <c r="BX111" s="358"/>
      <c r="BY111" s="358"/>
      <c r="BZ111" s="358"/>
      <c r="CA111" s="358"/>
      <c r="CB111" s="358"/>
      <c r="CC111" s="358"/>
      <c r="CD111" s="358"/>
      <c r="CE111" s="358"/>
      <c r="CF111" s="358"/>
      <c r="CG111" s="358"/>
      <c r="CH111" s="358"/>
      <c r="CI111" s="358"/>
      <c r="CJ111" s="358"/>
      <c r="CK111" s="358"/>
      <c r="CL111" s="358"/>
      <c r="CM111" s="358"/>
      <c r="CN111" s="358"/>
      <c r="CO111" s="358"/>
      <c r="CP111" s="358"/>
      <c r="CQ111" s="358"/>
      <c r="CR111" s="358"/>
      <c r="CS111" s="358"/>
      <c r="CT111" s="358"/>
      <c r="CU111" s="358"/>
      <c r="CV111" s="358"/>
      <c r="CW111" s="358"/>
      <c r="CX111" s="358"/>
      <c r="CY111" s="358"/>
      <c r="CZ111" s="358"/>
      <c r="DA111" s="358"/>
      <c r="DB111" s="358"/>
      <c r="DC111" s="358"/>
      <c r="DD111" s="358"/>
      <c r="DE111" s="358"/>
      <c r="DF111" s="358"/>
      <c r="DG111" s="358"/>
      <c r="DH111" s="358"/>
      <c r="DI111" s="358"/>
      <c r="DJ111" s="358"/>
      <c r="DK111" s="358"/>
      <c r="DL111" s="358"/>
      <c r="DM111" s="358"/>
      <c r="DN111" s="358"/>
      <c r="DO111" s="358"/>
      <c r="DP111" s="358"/>
      <c r="DQ111" s="358"/>
      <c r="DR111" s="358"/>
      <c r="DS111" s="358"/>
    </row>
    <row r="112" spans="50:123">
      <c r="AX112" s="358"/>
      <c r="AY112" s="358"/>
      <c r="AZ112" s="358"/>
      <c r="BA112" s="358"/>
      <c r="BB112" s="358"/>
      <c r="BC112" s="358"/>
      <c r="BD112" s="358"/>
      <c r="BE112" s="358"/>
      <c r="BF112" s="358"/>
      <c r="BG112" s="358"/>
      <c r="BH112" s="358"/>
      <c r="BI112" s="358"/>
      <c r="BJ112" s="358"/>
      <c r="BK112" s="358"/>
      <c r="BL112" s="358"/>
      <c r="BM112" s="358"/>
      <c r="BN112" s="358"/>
      <c r="BO112" s="358"/>
      <c r="BP112" s="358"/>
      <c r="BQ112" s="358"/>
      <c r="BR112" s="358"/>
      <c r="BS112" s="358"/>
      <c r="BT112" s="358"/>
      <c r="BU112" s="358"/>
      <c r="BV112" s="358"/>
      <c r="BW112" s="358"/>
      <c r="BX112" s="358"/>
      <c r="BY112" s="358"/>
      <c r="BZ112" s="358"/>
      <c r="CA112" s="358"/>
      <c r="CB112" s="358"/>
      <c r="CC112" s="358"/>
      <c r="CD112" s="358"/>
      <c r="CE112" s="358"/>
      <c r="CF112" s="358"/>
      <c r="CG112" s="358"/>
      <c r="CH112" s="358"/>
      <c r="CI112" s="358"/>
      <c r="CJ112" s="358"/>
      <c r="CK112" s="358"/>
      <c r="CL112" s="358"/>
      <c r="CM112" s="358"/>
      <c r="CN112" s="358"/>
      <c r="CO112" s="358"/>
      <c r="CP112" s="358"/>
      <c r="CQ112" s="358"/>
      <c r="CR112" s="358"/>
      <c r="CS112" s="358"/>
      <c r="CT112" s="358"/>
      <c r="CU112" s="358"/>
      <c r="CV112" s="358"/>
      <c r="CW112" s="358"/>
      <c r="CX112" s="358"/>
      <c r="CY112" s="358"/>
      <c r="CZ112" s="358"/>
      <c r="DA112" s="358"/>
      <c r="DB112" s="358"/>
      <c r="DC112" s="358"/>
      <c r="DD112" s="358"/>
      <c r="DE112" s="358"/>
      <c r="DF112" s="358"/>
      <c r="DG112" s="358"/>
      <c r="DH112" s="358"/>
      <c r="DI112" s="358"/>
      <c r="DJ112" s="358"/>
      <c r="DK112" s="358"/>
      <c r="DL112" s="358"/>
      <c r="DM112" s="358"/>
      <c r="DN112" s="358"/>
      <c r="DO112" s="358"/>
      <c r="DP112" s="358"/>
      <c r="DQ112" s="358"/>
      <c r="DR112" s="358"/>
      <c r="DS112" s="358"/>
    </row>
    <row r="113" spans="50:123">
      <c r="AX113" s="358"/>
      <c r="AY113" s="358"/>
      <c r="AZ113" s="358"/>
      <c r="BA113" s="358"/>
      <c r="BB113" s="358"/>
      <c r="BC113" s="358"/>
      <c r="BD113" s="358"/>
      <c r="BE113" s="358"/>
      <c r="BF113" s="358"/>
      <c r="BG113" s="358"/>
      <c r="BH113" s="358"/>
      <c r="BI113" s="358"/>
      <c r="BJ113" s="358"/>
      <c r="BK113" s="358"/>
      <c r="BL113" s="358"/>
      <c r="BM113" s="358"/>
      <c r="BN113" s="358"/>
      <c r="BO113" s="358"/>
      <c r="BP113" s="358"/>
      <c r="BQ113" s="358"/>
      <c r="BR113" s="358"/>
      <c r="BS113" s="358"/>
      <c r="BT113" s="358"/>
      <c r="BU113" s="358"/>
      <c r="BV113" s="358"/>
      <c r="BW113" s="358"/>
      <c r="BX113" s="358"/>
      <c r="BY113" s="358"/>
      <c r="BZ113" s="358"/>
      <c r="CA113" s="358"/>
      <c r="CB113" s="358"/>
      <c r="CC113" s="358"/>
      <c r="CD113" s="358"/>
      <c r="CE113" s="358"/>
      <c r="CF113" s="358"/>
      <c r="CG113" s="358"/>
      <c r="CH113" s="358"/>
      <c r="CI113" s="358"/>
      <c r="CJ113" s="358"/>
      <c r="CK113" s="358"/>
      <c r="CL113" s="358"/>
      <c r="CM113" s="358"/>
      <c r="CN113" s="358"/>
      <c r="CO113" s="358"/>
      <c r="CP113" s="358"/>
      <c r="CQ113" s="358"/>
      <c r="CR113" s="358"/>
      <c r="CS113" s="358"/>
      <c r="CT113" s="358"/>
      <c r="CU113" s="358"/>
      <c r="CV113" s="358"/>
      <c r="CW113" s="358"/>
      <c r="CX113" s="358"/>
      <c r="CY113" s="358"/>
      <c r="CZ113" s="358"/>
      <c r="DA113" s="358"/>
      <c r="DB113" s="358"/>
      <c r="DC113" s="358"/>
      <c r="DD113" s="358"/>
      <c r="DE113" s="358"/>
      <c r="DF113" s="358"/>
      <c r="DG113" s="358"/>
      <c r="DH113" s="358"/>
      <c r="DI113" s="358"/>
      <c r="DJ113" s="358"/>
      <c r="DK113" s="358"/>
      <c r="DL113" s="358"/>
      <c r="DM113" s="358"/>
      <c r="DN113" s="358"/>
      <c r="DO113" s="358"/>
      <c r="DP113" s="358"/>
      <c r="DQ113" s="358"/>
      <c r="DR113" s="358"/>
      <c r="DS113" s="358"/>
    </row>
    <row r="114" spans="50:123">
      <c r="AX114" s="358"/>
      <c r="AY114" s="358"/>
      <c r="AZ114" s="358"/>
      <c r="BA114" s="358"/>
      <c r="BB114" s="358"/>
      <c r="BC114" s="358"/>
      <c r="BD114" s="358"/>
      <c r="BE114" s="358"/>
      <c r="BF114" s="358"/>
      <c r="BG114" s="358"/>
      <c r="BH114" s="358"/>
      <c r="BI114" s="358"/>
      <c r="BJ114" s="358"/>
      <c r="BK114" s="358"/>
      <c r="BL114" s="358"/>
      <c r="BM114" s="358"/>
      <c r="BN114" s="358"/>
      <c r="BO114" s="358"/>
      <c r="BP114" s="358"/>
      <c r="BQ114" s="358"/>
      <c r="BR114" s="358"/>
      <c r="BS114" s="358"/>
      <c r="BT114" s="358"/>
      <c r="BU114" s="358"/>
      <c r="BV114" s="358"/>
      <c r="BW114" s="358"/>
      <c r="BX114" s="358"/>
      <c r="BY114" s="358"/>
      <c r="BZ114" s="358"/>
      <c r="CA114" s="358"/>
      <c r="CB114" s="358"/>
      <c r="CC114" s="358"/>
      <c r="CD114" s="358"/>
      <c r="CE114" s="358"/>
      <c r="CF114" s="358"/>
      <c r="CG114" s="358"/>
      <c r="CH114" s="358"/>
      <c r="CI114" s="358"/>
      <c r="CJ114" s="358"/>
      <c r="CK114" s="358"/>
      <c r="CL114" s="358"/>
      <c r="CM114" s="358"/>
      <c r="CN114" s="358"/>
      <c r="CO114" s="358"/>
      <c r="CP114" s="358"/>
      <c r="CQ114" s="358"/>
      <c r="CR114" s="358"/>
      <c r="CS114" s="358"/>
      <c r="CT114" s="358"/>
      <c r="CU114" s="358"/>
      <c r="CV114" s="358"/>
      <c r="CW114" s="358"/>
      <c r="CX114" s="358"/>
      <c r="CY114" s="358"/>
      <c r="CZ114" s="358"/>
      <c r="DA114" s="358"/>
      <c r="DB114" s="358"/>
      <c r="DC114" s="358"/>
      <c r="DD114" s="358"/>
      <c r="DE114" s="358"/>
      <c r="DF114" s="358"/>
      <c r="DG114" s="358"/>
      <c r="DH114" s="358"/>
      <c r="DI114" s="358"/>
      <c r="DJ114" s="358"/>
      <c r="DK114" s="358"/>
      <c r="DL114" s="358"/>
      <c r="DM114" s="358"/>
      <c r="DN114" s="358"/>
      <c r="DO114" s="358"/>
      <c r="DP114" s="358"/>
      <c r="DQ114" s="358"/>
      <c r="DR114" s="358"/>
      <c r="DS114" s="358"/>
    </row>
    <row r="115" spans="50:123">
      <c r="AX115" s="358"/>
      <c r="AY115" s="358"/>
      <c r="AZ115" s="358"/>
      <c r="BA115" s="358"/>
      <c r="BB115" s="358"/>
      <c r="BC115" s="358"/>
      <c r="BD115" s="358"/>
      <c r="BE115" s="358"/>
      <c r="BF115" s="358"/>
      <c r="BG115" s="358"/>
      <c r="BH115" s="358"/>
      <c r="BI115" s="358"/>
      <c r="BJ115" s="358"/>
      <c r="BK115" s="358"/>
      <c r="BL115" s="358"/>
      <c r="BM115" s="358"/>
      <c r="BN115" s="358"/>
      <c r="BO115" s="358"/>
      <c r="BP115" s="358"/>
      <c r="BQ115" s="358"/>
      <c r="BR115" s="358"/>
      <c r="BS115" s="358"/>
      <c r="BT115" s="358"/>
      <c r="BU115" s="358"/>
      <c r="BV115" s="358"/>
      <c r="BW115" s="358"/>
      <c r="BX115" s="358"/>
      <c r="BY115" s="358"/>
      <c r="BZ115" s="358"/>
      <c r="CA115" s="358"/>
      <c r="CB115" s="358"/>
      <c r="CC115" s="358"/>
      <c r="CD115" s="358"/>
      <c r="CE115" s="358"/>
      <c r="CF115" s="358"/>
      <c r="CG115" s="358"/>
      <c r="CH115" s="358"/>
      <c r="CI115" s="358"/>
      <c r="CJ115" s="358"/>
      <c r="CK115" s="358"/>
      <c r="CL115" s="358"/>
      <c r="CM115" s="358"/>
      <c r="CN115" s="358"/>
      <c r="CO115" s="358"/>
      <c r="CP115" s="358"/>
      <c r="CQ115" s="358"/>
      <c r="CR115" s="358"/>
      <c r="CS115" s="358"/>
      <c r="CT115" s="358"/>
      <c r="CU115" s="358"/>
      <c r="CV115" s="358"/>
      <c r="CW115" s="358"/>
      <c r="CX115" s="358"/>
      <c r="CY115" s="358"/>
      <c r="CZ115" s="358"/>
      <c r="DA115" s="358"/>
      <c r="DB115" s="358"/>
      <c r="DC115" s="358"/>
      <c r="DD115" s="358"/>
      <c r="DE115" s="358"/>
      <c r="DF115" s="358"/>
      <c r="DG115" s="358"/>
      <c r="DH115" s="358"/>
      <c r="DI115" s="358"/>
      <c r="DJ115" s="358"/>
      <c r="DK115" s="358"/>
      <c r="DL115" s="358"/>
      <c r="DM115" s="358"/>
      <c r="DN115" s="358"/>
      <c r="DO115" s="358"/>
      <c r="DP115" s="358"/>
      <c r="DQ115" s="358"/>
      <c r="DR115" s="358"/>
      <c r="DS115" s="358"/>
    </row>
    <row r="116" spans="50:123">
      <c r="AX116" s="358"/>
      <c r="AY116" s="358"/>
      <c r="AZ116" s="358"/>
      <c r="BA116" s="358"/>
      <c r="BB116" s="358"/>
      <c r="BC116" s="358"/>
      <c r="BD116" s="358"/>
      <c r="BE116" s="358"/>
      <c r="BF116" s="358"/>
      <c r="BG116" s="358"/>
      <c r="BH116" s="358"/>
      <c r="BI116" s="358"/>
      <c r="BJ116" s="358"/>
      <c r="BK116" s="358"/>
      <c r="BL116" s="358"/>
      <c r="BM116" s="358"/>
      <c r="BN116" s="358"/>
      <c r="BO116" s="358"/>
      <c r="BP116" s="358"/>
      <c r="BQ116" s="358"/>
      <c r="BR116" s="358"/>
      <c r="BS116" s="358"/>
      <c r="BT116" s="358"/>
      <c r="BU116" s="358"/>
      <c r="BV116" s="358"/>
      <c r="BW116" s="358"/>
      <c r="BX116" s="358"/>
      <c r="BY116" s="358"/>
      <c r="BZ116" s="358"/>
      <c r="CA116" s="358"/>
      <c r="CB116" s="358"/>
      <c r="CC116" s="358"/>
      <c r="CD116" s="358"/>
      <c r="CE116" s="358"/>
      <c r="CF116" s="358"/>
      <c r="CG116" s="358"/>
      <c r="CH116" s="358"/>
      <c r="CI116" s="358"/>
      <c r="CJ116" s="358"/>
      <c r="CK116" s="358"/>
      <c r="CL116" s="358"/>
      <c r="CM116" s="358"/>
      <c r="CN116" s="358"/>
      <c r="CO116" s="358"/>
      <c r="CP116" s="358"/>
      <c r="CQ116" s="358"/>
      <c r="CR116" s="358"/>
      <c r="CS116" s="358"/>
      <c r="CT116" s="358"/>
      <c r="CU116" s="358"/>
      <c r="CV116" s="358"/>
      <c r="CW116" s="358"/>
      <c r="CX116" s="358"/>
      <c r="CY116" s="358"/>
      <c r="CZ116" s="358"/>
      <c r="DA116" s="358"/>
      <c r="DB116" s="358"/>
      <c r="DC116" s="358"/>
      <c r="DD116" s="358"/>
      <c r="DE116" s="358"/>
      <c r="DF116" s="358"/>
      <c r="DG116" s="358"/>
      <c r="DH116" s="358"/>
      <c r="DI116" s="358"/>
      <c r="DJ116" s="358"/>
      <c r="DK116" s="358"/>
      <c r="DL116" s="358"/>
      <c r="DM116" s="358"/>
      <c r="DN116" s="358"/>
      <c r="DO116" s="358"/>
      <c r="DP116" s="358"/>
      <c r="DQ116" s="358"/>
      <c r="DR116" s="358"/>
      <c r="DS116" s="358"/>
    </row>
    <row r="117" spans="50:123">
      <c r="AX117" s="358"/>
      <c r="AY117" s="358"/>
      <c r="AZ117" s="358"/>
      <c r="BA117" s="358"/>
      <c r="BB117" s="358"/>
      <c r="BC117" s="358"/>
      <c r="BD117" s="358"/>
      <c r="BE117" s="358"/>
      <c r="BF117" s="358"/>
      <c r="BG117" s="358"/>
      <c r="BH117" s="358"/>
      <c r="BI117" s="358"/>
      <c r="BJ117" s="358"/>
      <c r="BK117" s="358"/>
      <c r="BL117" s="358"/>
      <c r="BM117" s="358"/>
      <c r="BN117" s="358"/>
      <c r="BO117" s="358"/>
      <c r="BP117" s="358"/>
      <c r="BQ117" s="358"/>
      <c r="BR117" s="358"/>
      <c r="BS117" s="358"/>
      <c r="BT117" s="358"/>
      <c r="BU117" s="358"/>
      <c r="BV117" s="358"/>
      <c r="BW117" s="358"/>
      <c r="BX117" s="358"/>
      <c r="BY117" s="358"/>
      <c r="BZ117" s="358"/>
      <c r="CA117" s="358"/>
      <c r="CB117" s="358"/>
      <c r="CC117" s="358"/>
      <c r="CD117" s="358"/>
      <c r="CE117" s="358"/>
      <c r="CF117" s="358"/>
      <c r="CG117" s="358"/>
      <c r="CH117" s="358"/>
      <c r="CI117" s="358"/>
      <c r="CJ117" s="358"/>
      <c r="CK117" s="358"/>
      <c r="CL117" s="358"/>
      <c r="CM117" s="358"/>
      <c r="CN117" s="358"/>
      <c r="CO117" s="358"/>
      <c r="CP117" s="358"/>
      <c r="CQ117" s="358"/>
      <c r="CR117" s="358"/>
      <c r="CS117" s="358"/>
      <c r="CT117" s="358"/>
      <c r="CU117" s="358"/>
      <c r="CV117" s="358"/>
      <c r="CW117" s="358"/>
      <c r="CX117" s="358"/>
      <c r="CY117" s="358"/>
      <c r="CZ117" s="358"/>
      <c r="DA117" s="358"/>
      <c r="DB117" s="358"/>
      <c r="DC117" s="358"/>
      <c r="DD117" s="358"/>
      <c r="DE117" s="358"/>
      <c r="DF117" s="358"/>
      <c r="DG117" s="358"/>
      <c r="DH117" s="358"/>
      <c r="DI117" s="358"/>
      <c r="DJ117" s="358"/>
      <c r="DK117" s="358"/>
      <c r="DL117" s="358"/>
      <c r="DM117" s="358"/>
      <c r="DN117" s="358"/>
      <c r="DO117" s="358"/>
      <c r="DP117" s="358"/>
      <c r="DQ117" s="358"/>
      <c r="DR117" s="358"/>
      <c r="DS117" s="358"/>
    </row>
    <row r="118" spans="50:123">
      <c r="AX118" s="358"/>
      <c r="AY118" s="358"/>
      <c r="AZ118" s="358"/>
      <c r="BA118" s="358"/>
      <c r="BB118" s="358"/>
      <c r="BC118" s="358"/>
      <c r="BD118" s="358"/>
      <c r="BE118" s="358"/>
      <c r="BF118" s="358"/>
      <c r="BG118" s="358"/>
      <c r="BH118" s="358"/>
      <c r="BI118" s="358"/>
      <c r="BJ118" s="358"/>
      <c r="BK118" s="358"/>
      <c r="BL118" s="358"/>
      <c r="BM118" s="358"/>
      <c r="BN118" s="358"/>
      <c r="BO118" s="358"/>
      <c r="BP118" s="358"/>
      <c r="BQ118" s="358"/>
      <c r="BR118" s="358"/>
      <c r="BS118" s="358"/>
      <c r="BT118" s="358"/>
      <c r="BU118" s="358"/>
      <c r="BV118" s="358"/>
      <c r="BW118" s="358"/>
      <c r="BX118" s="358"/>
      <c r="BY118" s="358"/>
      <c r="BZ118" s="358"/>
      <c r="CA118" s="358"/>
      <c r="CB118" s="358"/>
      <c r="CC118" s="358"/>
      <c r="CD118" s="358"/>
      <c r="CE118" s="358"/>
      <c r="CF118" s="358"/>
      <c r="CG118" s="358"/>
      <c r="CH118" s="358"/>
      <c r="CI118" s="358"/>
      <c r="CJ118" s="358"/>
      <c r="CK118" s="358"/>
      <c r="CL118" s="358"/>
      <c r="CM118" s="358"/>
      <c r="CN118" s="358"/>
      <c r="CO118" s="358"/>
      <c r="CP118" s="358"/>
      <c r="CQ118" s="358"/>
      <c r="CR118" s="358"/>
      <c r="CS118" s="358"/>
      <c r="CT118" s="358"/>
      <c r="CU118" s="358"/>
      <c r="CV118" s="358"/>
      <c r="CW118" s="358"/>
      <c r="CX118" s="358"/>
      <c r="CY118" s="358"/>
      <c r="CZ118" s="358"/>
      <c r="DA118" s="358"/>
      <c r="DB118" s="358"/>
      <c r="DC118" s="358"/>
      <c r="DD118" s="358"/>
      <c r="DE118" s="358"/>
      <c r="DF118" s="358"/>
      <c r="DG118" s="358"/>
      <c r="DH118" s="358"/>
      <c r="DI118" s="358"/>
      <c r="DJ118" s="358"/>
      <c r="DK118" s="358"/>
      <c r="DL118" s="358"/>
      <c r="DM118" s="358"/>
      <c r="DN118" s="358"/>
      <c r="DO118" s="358"/>
      <c r="DP118" s="358"/>
      <c r="DQ118" s="358"/>
      <c r="DR118" s="358"/>
      <c r="DS118" s="358"/>
    </row>
    <row r="119" spans="50:123">
      <c r="AX119" s="358"/>
      <c r="AY119" s="358"/>
      <c r="AZ119" s="358"/>
      <c r="BA119" s="358"/>
      <c r="BB119" s="358"/>
      <c r="BC119" s="358"/>
      <c r="BD119" s="358"/>
      <c r="BE119" s="358"/>
      <c r="BF119" s="358"/>
      <c r="BG119" s="358"/>
      <c r="BH119" s="358"/>
      <c r="BI119" s="358"/>
      <c r="BJ119" s="358"/>
      <c r="BK119" s="358"/>
      <c r="BL119" s="358"/>
      <c r="BM119" s="358"/>
      <c r="BN119" s="358"/>
      <c r="BO119" s="358"/>
      <c r="BP119" s="358"/>
      <c r="BQ119" s="358"/>
      <c r="BR119" s="358"/>
      <c r="BS119" s="358"/>
      <c r="BT119" s="358"/>
      <c r="BU119" s="358"/>
      <c r="BV119" s="358"/>
      <c r="BW119" s="358"/>
      <c r="BX119" s="358"/>
      <c r="BY119" s="358"/>
      <c r="BZ119" s="358"/>
      <c r="CA119" s="358"/>
      <c r="CB119" s="358"/>
      <c r="CC119" s="358"/>
      <c r="CD119" s="358"/>
      <c r="CE119" s="358"/>
      <c r="CF119" s="358"/>
      <c r="CG119" s="358"/>
      <c r="CH119" s="358"/>
      <c r="CI119" s="358"/>
      <c r="CJ119" s="358"/>
      <c r="CK119" s="358"/>
      <c r="CL119" s="358"/>
      <c r="CM119" s="358"/>
      <c r="CN119" s="358"/>
      <c r="CO119" s="358"/>
      <c r="CP119" s="358"/>
      <c r="CQ119" s="358"/>
      <c r="CR119" s="358"/>
      <c r="CS119" s="358"/>
      <c r="CT119" s="358"/>
      <c r="CU119" s="358"/>
      <c r="CV119" s="358"/>
      <c r="CW119" s="358"/>
      <c r="CX119" s="358"/>
      <c r="CY119" s="358"/>
      <c r="CZ119" s="358"/>
      <c r="DA119" s="358"/>
      <c r="DB119" s="358"/>
      <c r="DC119" s="358"/>
      <c r="DD119" s="358"/>
      <c r="DE119" s="358"/>
      <c r="DF119" s="358"/>
      <c r="DG119" s="358"/>
      <c r="DH119" s="358"/>
      <c r="DI119" s="358"/>
      <c r="DJ119" s="358"/>
      <c r="DK119" s="358"/>
      <c r="DL119" s="358"/>
      <c r="DM119" s="358"/>
      <c r="DN119" s="358"/>
      <c r="DO119" s="358"/>
      <c r="DP119" s="358"/>
      <c r="DQ119" s="358"/>
      <c r="DR119" s="358"/>
      <c r="DS119" s="358"/>
    </row>
    <row r="120" spans="50:123">
      <c r="AX120" s="358"/>
      <c r="AY120" s="358"/>
      <c r="AZ120" s="358"/>
      <c r="BA120" s="358"/>
      <c r="BB120" s="358"/>
      <c r="BC120" s="358"/>
      <c r="BD120" s="358"/>
      <c r="BE120" s="358"/>
      <c r="BF120" s="358"/>
      <c r="BG120" s="358"/>
      <c r="BH120" s="358"/>
      <c r="BI120" s="358"/>
      <c r="BJ120" s="358"/>
      <c r="BK120" s="358"/>
      <c r="BL120" s="358"/>
      <c r="BM120" s="358"/>
      <c r="BN120" s="358"/>
      <c r="BO120" s="358"/>
      <c r="BP120" s="358"/>
      <c r="BQ120" s="358"/>
      <c r="BR120" s="358"/>
      <c r="BS120" s="358"/>
      <c r="BT120" s="358"/>
      <c r="BU120" s="358"/>
      <c r="BV120" s="358"/>
      <c r="BW120" s="358"/>
      <c r="BX120" s="358"/>
      <c r="BY120" s="358"/>
      <c r="BZ120" s="358"/>
      <c r="CA120" s="358"/>
      <c r="CB120" s="358"/>
      <c r="CC120" s="358"/>
      <c r="CD120" s="358"/>
      <c r="CE120" s="358"/>
      <c r="CF120" s="358"/>
      <c r="CG120" s="358"/>
      <c r="CH120" s="358"/>
      <c r="CI120" s="358"/>
      <c r="CJ120" s="358"/>
      <c r="CK120" s="358"/>
      <c r="CL120" s="358"/>
      <c r="CM120" s="358"/>
      <c r="CN120" s="358"/>
      <c r="CO120" s="358"/>
      <c r="CP120" s="358"/>
      <c r="CQ120" s="358"/>
      <c r="CR120" s="358"/>
      <c r="CS120" s="358"/>
      <c r="CT120" s="358"/>
      <c r="CU120" s="358"/>
      <c r="CV120" s="358"/>
      <c r="CW120" s="358"/>
      <c r="CX120" s="358"/>
      <c r="CY120" s="358"/>
      <c r="CZ120" s="358"/>
      <c r="DA120" s="358"/>
      <c r="DB120" s="358"/>
      <c r="DC120" s="358"/>
      <c r="DD120" s="358"/>
      <c r="DE120" s="358"/>
      <c r="DF120" s="358"/>
      <c r="DG120" s="358"/>
      <c r="DH120" s="358"/>
      <c r="DI120" s="358"/>
      <c r="DJ120" s="358"/>
      <c r="DK120" s="358"/>
      <c r="DL120" s="358"/>
      <c r="DM120" s="358"/>
      <c r="DN120" s="358"/>
      <c r="DO120" s="358"/>
      <c r="DP120" s="358"/>
      <c r="DQ120" s="358"/>
      <c r="DR120" s="358"/>
      <c r="DS120" s="358"/>
    </row>
    <row r="121" spans="50:123">
      <c r="AX121" s="358"/>
      <c r="AY121" s="358"/>
      <c r="AZ121" s="358"/>
      <c r="BA121" s="358"/>
      <c r="BB121" s="358"/>
      <c r="BC121" s="358"/>
      <c r="BD121" s="358"/>
      <c r="BE121" s="358"/>
      <c r="BF121" s="358"/>
      <c r="BG121" s="358"/>
      <c r="BH121" s="358"/>
      <c r="BI121" s="358"/>
      <c r="BJ121" s="358"/>
      <c r="BK121" s="358"/>
      <c r="BL121" s="358"/>
      <c r="BM121" s="358"/>
      <c r="BN121" s="358"/>
      <c r="BO121" s="358"/>
      <c r="BP121" s="358"/>
      <c r="BQ121" s="358"/>
      <c r="BR121" s="358"/>
      <c r="BS121" s="358"/>
      <c r="BT121" s="358"/>
      <c r="BU121" s="358"/>
      <c r="BV121" s="358"/>
      <c r="BW121" s="358"/>
      <c r="BX121" s="358"/>
      <c r="BY121" s="358"/>
      <c r="BZ121" s="358"/>
      <c r="CA121" s="358"/>
      <c r="CB121" s="358"/>
      <c r="CC121" s="358"/>
      <c r="CD121" s="358"/>
      <c r="CE121" s="358"/>
      <c r="CF121" s="358"/>
      <c r="CG121" s="358"/>
      <c r="CH121" s="358"/>
      <c r="CI121" s="358"/>
      <c r="CJ121" s="358"/>
      <c r="CK121" s="358"/>
      <c r="CL121" s="358"/>
      <c r="CM121" s="358"/>
      <c r="CN121" s="358"/>
      <c r="CO121" s="358"/>
      <c r="CP121" s="358"/>
      <c r="CQ121" s="358"/>
      <c r="CR121" s="358"/>
      <c r="CS121" s="358"/>
      <c r="CT121" s="358"/>
      <c r="CU121" s="358"/>
      <c r="CV121" s="358"/>
      <c r="CW121" s="358"/>
      <c r="CX121" s="358"/>
      <c r="CY121" s="358"/>
      <c r="CZ121" s="358"/>
      <c r="DA121" s="358"/>
      <c r="DB121" s="358"/>
      <c r="DC121" s="358"/>
      <c r="DD121" s="358"/>
      <c r="DE121" s="358"/>
      <c r="DF121" s="358"/>
      <c r="DG121" s="358"/>
      <c r="DH121" s="358"/>
      <c r="DI121" s="358"/>
      <c r="DJ121" s="358"/>
      <c r="DK121" s="358"/>
      <c r="DL121" s="358"/>
      <c r="DM121" s="358"/>
      <c r="DN121" s="358"/>
      <c r="DO121" s="358"/>
      <c r="DP121" s="358"/>
      <c r="DQ121" s="358"/>
      <c r="DR121" s="358"/>
      <c r="DS121" s="358"/>
    </row>
    <row r="122" spans="50:123">
      <c r="AX122" s="358"/>
      <c r="AY122" s="358"/>
      <c r="AZ122" s="358"/>
      <c r="BA122" s="358"/>
      <c r="BB122" s="358"/>
      <c r="BC122" s="358"/>
      <c r="BD122" s="358"/>
      <c r="BE122" s="358"/>
      <c r="BF122" s="358"/>
      <c r="BG122" s="358"/>
      <c r="BH122" s="358"/>
      <c r="BI122" s="358"/>
      <c r="BJ122" s="358"/>
      <c r="BK122" s="358"/>
      <c r="BL122" s="358"/>
      <c r="BM122" s="358"/>
      <c r="BN122" s="358"/>
      <c r="BO122" s="358"/>
      <c r="BP122" s="358"/>
      <c r="BQ122" s="358"/>
      <c r="BR122" s="358"/>
      <c r="BS122" s="358"/>
      <c r="BT122" s="358"/>
      <c r="BU122" s="358"/>
      <c r="BV122" s="358"/>
      <c r="BW122" s="358"/>
      <c r="BX122" s="358"/>
      <c r="BY122" s="358"/>
      <c r="BZ122" s="358"/>
      <c r="CA122" s="358"/>
      <c r="CB122" s="358"/>
      <c r="CC122" s="358"/>
      <c r="CD122" s="358"/>
      <c r="CE122" s="358"/>
      <c r="CF122" s="358"/>
      <c r="CG122" s="358"/>
      <c r="CH122" s="358"/>
      <c r="CI122" s="358"/>
      <c r="CJ122" s="358"/>
      <c r="CK122" s="358"/>
      <c r="CL122" s="358"/>
      <c r="CM122" s="358"/>
      <c r="CN122" s="358"/>
      <c r="CO122" s="358"/>
      <c r="CP122" s="358"/>
      <c r="CQ122" s="358"/>
      <c r="CR122" s="358"/>
      <c r="CS122" s="358"/>
      <c r="CT122" s="358"/>
      <c r="CU122" s="358"/>
      <c r="CV122" s="358"/>
      <c r="CW122" s="358"/>
      <c r="CX122" s="358"/>
      <c r="CY122" s="358"/>
      <c r="CZ122" s="358"/>
      <c r="DA122" s="358"/>
      <c r="DB122" s="358"/>
      <c r="DC122" s="358"/>
      <c r="DD122" s="358"/>
      <c r="DE122" s="358"/>
      <c r="DF122" s="358"/>
      <c r="DG122" s="358"/>
      <c r="DH122" s="358"/>
      <c r="DI122" s="358"/>
      <c r="DJ122" s="358"/>
      <c r="DK122" s="358"/>
      <c r="DL122" s="358"/>
      <c r="DM122" s="358"/>
      <c r="DN122" s="358"/>
      <c r="DO122" s="358"/>
      <c r="DP122" s="358"/>
      <c r="DQ122" s="358"/>
      <c r="DR122" s="358"/>
      <c r="DS122" s="358"/>
    </row>
    <row r="123" spans="50:123">
      <c r="AX123" s="358"/>
      <c r="AY123" s="358"/>
      <c r="AZ123" s="358"/>
      <c r="BA123" s="358"/>
      <c r="BB123" s="358"/>
      <c r="BC123" s="358"/>
      <c r="BD123" s="358"/>
      <c r="BE123" s="358"/>
      <c r="BF123" s="358"/>
      <c r="BG123" s="358"/>
      <c r="BH123" s="358"/>
      <c r="BI123" s="358"/>
      <c r="BJ123" s="358"/>
      <c r="BK123" s="358"/>
      <c r="BL123" s="358"/>
      <c r="BM123" s="358"/>
      <c r="BN123" s="358"/>
      <c r="BO123" s="358"/>
      <c r="BP123" s="358"/>
      <c r="BQ123" s="358"/>
      <c r="BR123" s="358"/>
      <c r="BS123" s="358"/>
      <c r="BT123" s="358"/>
      <c r="BU123" s="358"/>
      <c r="BV123" s="358"/>
      <c r="BW123" s="358"/>
      <c r="BX123" s="358"/>
      <c r="BY123" s="358"/>
      <c r="BZ123" s="358"/>
      <c r="CA123" s="358"/>
      <c r="CB123" s="358"/>
      <c r="CC123" s="358"/>
      <c r="CD123" s="358"/>
      <c r="CE123" s="358"/>
      <c r="CF123" s="358"/>
      <c r="CG123" s="358"/>
      <c r="CH123" s="358"/>
      <c r="CI123" s="358"/>
      <c r="CJ123" s="358"/>
      <c r="CK123" s="358"/>
      <c r="CL123" s="358"/>
      <c r="CM123" s="358"/>
      <c r="CN123" s="358"/>
      <c r="CO123" s="358"/>
      <c r="CP123" s="358"/>
      <c r="CQ123" s="358"/>
      <c r="CR123" s="358"/>
      <c r="CS123" s="358"/>
      <c r="CT123" s="358"/>
      <c r="CU123" s="358"/>
      <c r="CV123" s="358"/>
      <c r="CW123" s="358"/>
      <c r="CX123" s="358"/>
      <c r="CY123" s="358"/>
      <c r="CZ123" s="358"/>
      <c r="DA123" s="358"/>
      <c r="DB123" s="358"/>
      <c r="DC123" s="358"/>
      <c r="DD123" s="358"/>
      <c r="DE123" s="358"/>
      <c r="DF123" s="358"/>
      <c r="DG123" s="358"/>
      <c r="DH123" s="358"/>
      <c r="DI123" s="358"/>
      <c r="DJ123" s="358"/>
      <c r="DK123" s="358"/>
      <c r="DL123" s="358"/>
      <c r="DM123" s="358"/>
      <c r="DN123" s="358"/>
      <c r="DO123" s="358"/>
      <c r="DP123" s="358"/>
      <c r="DQ123" s="358"/>
      <c r="DR123" s="358"/>
      <c r="DS123" s="358"/>
    </row>
    <row r="124" spans="50:123">
      <c r="AX124" s="358"/>
      <c r="AY124" s="358"/>
      <c r="AZ124" s="358"/>
      <c r="BA124" s="358"/>
      <c r="BB124" s="358"/>
      <c r="BC124" s="358"/>
      <c r="BD124" s="358"/>
      <c r="BE124" s="358"/>
      <c r="BF124" s="358"/>
      <c r="BG124" s="358"/>
      <c r="BH124" s="358"/>
      <c r="BI124" s="358"/>
      <c r="BJ124" s="358"/>
      <c r="BK124" s="358"/>
      <c r="BL124" s="358"/>
      <c r="BM124" s="358"/>
      <c r="BN124" s="358"/>
      <c r="BO124" s="358"/>
      <c r="BP124" s="358"/>
      <c r="BQ124" s="358"/>
      <c r="BR124" s="358"/>
      <c r="BS124" s="358"/>
      <c r="BT124" s="358"/>
      <c r="BU124" s="358"/>
      <c r="BV124" s="358"/>
      <c r="BW124" s="358"/>
      <c r="BX124" s="358"/>
      <c r="BY124" s="358"/>
      <c r="BZ124" s="358"/>
      <c r="CA124" s="358"/>
      <c r="CB124" s="358"/>
      <c r="CC124" s="358"/>
      <c r="CD124" s="358"/>
      <c r="CE124" s="358"/>
      <c r="CF124" s="358"/>
      <c r="CG124" s="358"/>
      <c r="CH124" s="358"/>
      <c r="CI124" s="358"/>
      <c r="CJ124" s="358"/>
      <c r="CK124" s="358"/>
      <c r="CL124" s="358"/>
      <c r="CM124" s="358"/>
      <c r="CN124" s="358"/>
      <c r="CO124" s="358"/>
      <c r="CP124" s="358"/>
      <c r="CQ124" s="358"/>
      <c r="CR124" s="358"/>
      <c r="CS124" s="358"/>
      <c r="CT124" s="358"/>
      <c r="CU124" s="358"/>
      <c r="CV124" s="358"/>
      <c r="CW124" s="358"/>
      <c r="CX124" s="358"/>
      <c r="CY124" s="358"/>
      <c r="CZ124" s="358"/>
      <c r="DA124" s="358"/>
      <c r="DB124" s="358"/>
      <c r="DC124" s="358"/>
      <c r="DD124" s="358"/>
      <c r="DE124" s="358"/>
      <c r="DF124" s="358"/>
      <c r="DG124" s="358"/>
      <c r="DH124" s="358"/>
      <c r="DI124" s="358"/>
      <c r="DJ124" s="358"/>
      <c r="DK124" s="358"/>
      <c r="DL124" s="358"/>
      <c r="DM124" s="358"/>
      <c r="DN124" s="358"/>
      <c r="DO124" s="358"/>
      <c r="DP124" s="358"/>
      <c r="DQ124" s="358"/>
      <c r="DR124" s="358"/>
      <c r="DS124" s="358"/>
    </row>
    <row r="125" spans="50:123">
      <c r="AX125" s="358"/>
      <c r="AY125" s="358"/>
      <c r="AZ125" s="358"/>
      <c r="BA125" s="358"/>
      <c r="BB125" s="358"/>
      <c r="BC125" s="358"/>
      <c r="BD125" s="358"/>
      <c r="BE125" s="358"/>
      <c r="BF125" s="358"/>
      <c r="BG125" s="358"/>
      <c r="BH125" s="358"/>
      <c r="BI125" s="358"/>
      <c r="BJ125" s="358"/>
      <c r="BK125" s="358"/>
      <c r="BL125" s="358"/>
      <c r="BM125" s="358"/>
      <c r="BN125" s="358"/>
      <c r="BO125" s="358"/>
      <c r="BP125" s="358"/>
      <c r="BQ125" s="358"/>
      <c r="BR125" s="358"/>
      <c r="BS125" s="358"/>
      <c r="BT125" s="358"/>
      <c r="BU125" s="358"/>
      <c r="BV125" s="358"/>
      <c r="BW125" s="358"/>
      <c r="BX125" s="358"/>
      <c r="BY125" s="358"/>
      <c r="BZ125" s="358"/>
      <c r="CA125" s="358"/>
      <c r="CB125" s="358"/>
      <c r="CC125" s="358"/>
      <c r="CD125" s="358"/>
      <c r="CE125" s="358"/>
      <c r="CF125" s="358"/>
      <c r="CG125" s="358"/>
      <c r="CH125" s="358"/>
      <c r="CI125" s="358"/>
      <c r="CJ125" s="358"/>
      <c r="CK125" s="358"/>
      <c r="CL125" s="358"/>
      <c r="CM125" s="358"/>
      <c r="CN125" s="358"/>
      <c r="CO125" s="358"/>
      <c r="CP125" s="358"/>
      <c r="CQ125" s="358"/>
      <c r="CR125" s="358"/>
      <c r="CS125" s="358"/>
      <c r="CT125" s="358"/>
      <c r="CU125" s="358"/>
      <c r="CV125" s="358"/>
      <c r="CW125" s="358"/>
      <c r="CX125" s="358"/>
      <c r="CY125" s="358"/>
      <c r="CZ125" s="358"/>
      <c r="DA125" s="358"/>
      <c r="DB125" s="358"/>
      <c r="DC125" s="358"/>
      <c r="DD125" s="358"/>
      <c r="DE125" s="358"/>
      <c r="DF125" s="358"/>
      <c r="DG125" s="358"/>
      <c r="DH125" s="358"/>
      <c r="DI125" s="358"/>
      <c r="DJ125" s="358"/>
      <c r="DK125" s="358"/>
      <c r="DL125" s="358"/>
      <c r="DM125" s="358"/>
      <c r="DN125" s="358"/>
      <c r="DO125" s="358"/>
      <c r="DP125" s="358"/>
      <c r="DQ125" s="358"/>
      <c r="DR125" s="358"/>
      <c r="DS125" s="358"/>
    </row>
    <row r="126" spans="50:123">
      <c r="AX126" s="358"/>
      <c r="AY126" s="358"/>
      <c r="AZ126" s="358"/>
      <c r="BA126" s="358"/>
      <c r="BB126" s="358"/>
      <c r="BC126" s="358"/>
      <c r="BD126" s="358"/>
      <c r="BE126" s="358"/>
      <c r="BF126" s="358"/>
      <c r="BG126" s="358"/>
      <c r="BH126" s="358"/>
      <c r="BI126" s="358"/>
      <c r="BJ126" s="358"/>
      <c r="BK126" s="358"/>
      <c r="BL126" s="358"/>
      <c r="BM126" s="358"/>
      <c r="BN126" s="358"/>
      <c r="BO126" s="358"/>
      <c r="BP126" s="358"/>
      <c r="BQ126" s="358"/>
      <c r="BR126" s="358"/>
      <c r="BS126" s="358"/>
      <c r="BT126" s="358"/>
      <c r="BU126" s="358"/>
      <c r="BV126" s="358"/>
      <c r="BW126" s="358"/>
      <c r="BX126" s="358"/>
      <c r="BY126" s="358"/>
      <c r="BZ126" s="358"/>
      <c r="CA126" s="358"/>
      <c r="CB126" s="358"/>
      <c r="CC126" s="358"/>
      <c r="CD126" s="358"/>
      <c r="CE126" s="358"/>
      <c r="CF126" s="358"/>
      <c r="CG126" s="358"/>
      <c r="CH126" s="358"/>
      <c r="CI126" s="358"/>
      <c r="CJ126" s="358"/>
      <c r="CK126" s="358"/>
      <c r="CL126" s="358"/>
      <c r="CM126" s="358"/>
      <c r="CN126" s="358"/>
      <c r="CO126" s="358"/>
      <c r="CP126" s="358"/>
      <c r="CQ126" s="358"/>
      <c r="CR126" s="358"/>
      <c r="CS126" s="358"/>
      <c r="CT126" s="358"/>
      <c r="CU126" s="358"/>
      <c r="CV126" s="358"/>
      <c r="CW126" s="358"/>
      <c r="CX126" s="358"/>
      <c r="CY126" s="358"/>
      <c r="CZ126" s="358"/>
      <c r="DA126" s="358"/>
      <c r="DB126" s="358"/>
      <c r="DC126" s="358"/>
      <c r="DD126" s="358"/>
      <c r="DE126" s="358"/>
      <c r="DF126" s="358"/>
      <c r="DG126" s="358"/>
      <c r="DH126" s="358"/>
      <c r="DI126" s="358"/>
      <c r="DJ126" s="358"/>
      <c r="DK126" s="358"/>
      <c r="DL126" s="358"/>
      <c r="DM126" s="358"/>
      <c r="DN126" s="358"/>
      <c r="DO126" s="358"/>
      <c r="DP126" s="358"/>
      <c r="DQ126" s="358"/>
      <c r="DR126" s="358"/>
      <c r="DS126" s="358"/>
    </row>
    <row r="127" spans="50:123">
      <c r="AX127" s="358"/>
      <c r="AY127" s="358"/>
      <c r="AZ127" s="358"/>
      <c r="BA127" s="358"/>
      <c r="BB127" s="358"/>
      <c r="BC127" s="358"/>
      <c r="BD127" s="358"/>
      <c r="BE127" s="358"/>
      <c r="BF127" s="358"/>
      <c r="BG127" s="358"/>
      <c r="BH127" s="358"/>
      <c r="BI127" s="358"/>
      <c r="BJ127" s="358"/>
      <c r="BK127" s="358"/>
      <c r="BL127" s="358"/>
      <c r="BM127" s="358"/>
      <c r="BN127" s="358"/>
      <c r="BO127" s="358"/>
      <c r="BP127" s="358"/>
      <c r="BQ127" s="358"/>
      <c r="BR127" s="358"/>
      <c r="BS127" s="358"/>
      <c r="BT127" s="358"/>
      <c r="BU127" s="358"/>
      <c r="BV127" s="358"/>
      <c r="BW127" s="358"/>
      <c r="BX127" s="358"/>
      <c r="BY127" s="358"/>
      <c r="BZ127" s="358"/>
      <c r="CA127" s="358"/>
      <c r="CB127" s="358"/>
      <c r="CC127" s="358"/>
      <c r="CD127" s="358"/>
      <c r="CE127" s="358"/>
      <c r="CF127" s="358"/>
      <c r="CG127" s="358"/>
      <c r="CH127" s="358"/>
      <c r="CI127" s="358"/>
      <c r="CJ127" s="358"/>
      <c r="CK127" s="358"/>
      <c r="CL127" s="358"/>
      <c r="CM127" s="358"/>
      <c r="CN127" s="358"/>
      <c r="CO127" s="358"/>
      <c r="CP127" s="358"/>
      <c r="CQ127" s="358"/>
      <c r="CR127" s="358"/>
      <c r="CS127" s="358"/>
      <c r="CT127" s="358"/>
      <c r="CU127" s="358"/>
      <c r="CV127" s="358"/>
      <c r="CW127" s="358"/>
      <c r="CX127" s="358"/>
      <c r="CY127" s="358"/>
      <c r="CZ127" s="358"/>
      <c r="DA127" s="358"/>
      <c r="DB127" s="358"/>
      <c r="DC127" s="358"/>
      <c r="DD127" s="358"/>
      <c r="DE127" s="358"/>
      <c r="DF127" s="358"/>
      <c r="DG127" s="358"/>
      <c r="DH127" s="358"/>
      <c r="DI127" s="358"/>
      <c r="DJ127" s="358"/>
      <c r="DK127" s="358"/>
      <c r="DL127" s="358"/>
      <c r="DM127" s="358"/>
      <c r="DN127" s="358"/>
      <c r="DO127" s="358"/>
      <c r="DP127" s="358"/>
      <c r="DQ127" s="358"/>
      <c r="DR127" s="358"/>
      <c r="DS127" s="358"/>
    </row>
    <row r="128" spans="50:123">
      <c r="AX128" s="358"/>
      <c r="AY128" s="358"/>
      <c r="AZ128" s="358"/>
      <c r="BA128" s="358"/>
      <c r="BB128" s="358"/>
      <c r="BC128" s="358"/>
      <c r="BD128" s="358"/>
      <c r="BE128" s="358"/>
      <c r="BF128" s="358"/>
      <c r="BG128" s="358"/>
      <c r="BH128" s="358"/>
      <c r="BI128" s="358"/>
      <c r="BJ128" s="358"/>
      <c r="BK128" s="358"/>
      <c r="BL128" s="358"/>
      <c r="BM128" s="358"/>
      <c r="BN128" s="358"/>
      <c r="BO128" s="358"/>
      <c r="BP128" s="358"/>
      <c r="BQ128" s="358"/>
      <c r="BR128" s="358"/>
      <c r="BS128" s="358"/>
      <c r="BT128" s="358"/>
      <c r="BU128" s="358"/>
      <c r="BV128" s="358"/>
      <c r="BW128" s="358"/>
      <c r="BX128" s="358"/>
      <c r="BY128" s="358"/>
      <c r="BZ128" s="358"/>
      <c r="CA128" s="358"/>
      <c r="CB128" s="358"/>
      <c r="CC128" s="358"/>
      <c r="CD128" s="358"/>
      <c r="CE128" s="358"/>
      <c r="CF128" s="358"/>
      <c r="CG128" s="358"/>
      <c r="CH128" s="358"/>
      <c r="CI128" s="358"/>
      <c r="CJ128" s="358"/>
      <c r="CK128" s="358"/>
      <c r="CL128" s="358"/>
      <c r="CM128" s="358"/>
      <c r="CN128" s="358"/>
      <c r="CO128" s="358"/>
      <c r="CP128" s="358"/>
      <c r="CQ128" s="358"/>
      <c r="CR128" s="358"/>
      <c r="CS128" s="358"/>
      <c r="CT128" s="358"/>
      <c r="CU128" s="358"/>
      <c r="CV128" s="358"/>
      <c r="CW128" s="358"/>
      <c r="CX128" s="358"/>
      <c r="CY128" s="358"/>
      <c r="CZ128" s="358"/>
      <c r="DA128" s="358"/>
      <c r="DB128" s="358"/>
      <c r="DC128" s="358"/>
      <c r="DD128" s="358"/>
      <c r="DE128" s="358"/>
      <c r="DF128" s="358"/>
      <c r="DG128" s="358"/>
      <c r="DH128" s="358"/>
      <c r="DI128" s="358"/>
      <c r="DJ128" s="358"/>
      <c r="DK128" s="358"/>
      <c r="DL128" s="358"/>
      <c r="DM128" s="358"/>
      <c r="DN128" s="358"/>
      <c r="DO128" s="358"/>
      <c r="DP128" s="358"/>
      <c r="DQ128" s="358"/>
      <c r="DR128" s="358"/>
      <c r="DS128" s="358"/>
    </row>
    <row r="129" spans="50:123">
      <c r="AX129" s="358"/>
      <c r="AY129" s="358"/>
      <c r="AZ129" s="358"/>
      <c r="BA129" s="358"/>
      <c r="BB129" s="358"/>
      <c r="BC129" s="358"/>
      <c r="BD129" s="358"/>
      <c r="BE129" s="358"/>
      <c r="BF129" s="358"/>
      <c r="BG129" s="358"/>
      <c r="BH129" s="358"/>
      <c r="BI129" s="358"/>
      <c r="BJ129" s="358"/>
      <c r="BK129" s="358"/>
      <c r="BL129" s="358"/>
      <c r="BM129" s="358"/>
      <c r="BN129" s="358"/>
      <c r="BO129" s="358"/>
      <c r="BP129" s="358"/>
      <c r="BQ129" s="358"/>
      <c r="BR129" s="358"/>
      <c r="BS129" s="358"/>
      <c r="BT129" s="358"/>
      <c r="BU129" s="358"/>
      <c r="BV129" s="358"/>
      <c r="BW129" s="358"/>
      <c r="BX129" s="358"/>
      <c r="BY129" s="358"/>
      <c r="BZ129" s="358"/>
      <c r="CA129" s="358"/>
      <c r="CB129" s="358"/>
      <c r="CC129" s="358"/>
      <c r="CD129" s="358"/>
      <c r="CE129" s="358"/>
      <c r="CF129" s="358"/>
      <c r="CG129" s="358"/>
      <c r="CH129" s="358"/>
      <c r="CI129" s="358"/>
      <c r="CJ129" s="358"/>
      <c r="CK129" s="358"/>
      <c r="CL129" s="358"/>
      <c r="CM129" s="358"/>
      <c r="CN129" s="358"/>
      <c r="CO129" s="358"/>
      <c r="CP129" s="358"/>
      <c r="CQ129" s="358"/>
      <c r="CR129" s="358"/>
      <c r="CS129" s="358"/>
      <c r="CT129" s="358"/>
      <c r="CU129" s="358"/>
      <c r="CV129" s="358"/>
      <c r="CW129" s="358"/>
      <c r="CX129" s="358"/>
      <c r="CY129" s="358"/>
      <c r="CZ129" s="358"/>
      <c r="DA129" s="358"/>
      <c r="DB129" s="358"/>
      <c r="DC129" s="358"/>
      <c r="DD129" s="358"/>
      <c r="DE129" s="358"/>
      <c r="DF129" s="358"/>
      <c r="DG129" s="358"/>
      <c r="DH129" s="358"/>
      <c r="DI129" s="358"/>
      <c r="DJ129" s="358"/>
      <c r="DK129" s="358"/>
      <c r="DL129" s="358"/>
      <c r="DM129" s="358"/>
      <c r="DN129" s="358"/>
      <c r="DO129" s="358"/>
      <c r="DP129" s="358"/>
      <c r="DQ129" s="358"/>
      <c r="DR129" s="358"/>
      <c r="DS129" s="358"/>
    </row>
    <row r="130" spans="50:123">
      <c r="AX130" s="358"/>
      <c r="AY130" s="358"/>
      <c r="AZ130" s="358"/>
      <c r="BA130" s="358"/>
      <c r="BB130" s="358"/>
      <c r="BC130" s="358"/>
      <c r="BD130" s="358"/>
      <c r="BE130" s="358"/>
      <c r="BF130" s="358"/>
      <c r="BG130" s="358"/>
      <c r="BH130" s="358"/>
      <c r="BI130" s="358"/>
      <c r="BJ130" s="358"/>
      <c r="BK130" s="358"/>
      <c r="BL130" s="358"/>
      <c r="BM130" s="358"/>
      <c r="BN130" s="358"/>
      <c r="BO130" s="358"/>
      <c r="BP130" s="358"/>
      <c r="BQ130" s="358"/>
      <c r="BR130" s="358"/>
      <c r="BS130" s="358"/>
      <c r="BT130" s="358"/>
      <c r="BU130" s="358"/>
      <c r="BV130" s="358"/>
      <c r="BW130" s="358"/>
      <c r="BX130" s="358"/>
      <c r="BY130" s="358"/>
      <c r="BZ130" s="358"/>
      <c r="CA130" s="358"/>
      <c r="CB130" s="358"/>
      <c r="CC130" s="358"/>
      <c r="CD130" s="358"/>
      <c r="CE130" s="358"/>
      <c r="CF130" s="358"/>
      <c r="CG130" s="358"/>
      <c r="CH130" s="358"/>
      <c r="CI130" s="358"/>
      <c r="CJ130" s="358"/>
      <c r="CK130" s="358"/>
      <c r="CL130" s="358"/>
      <c r="CM130" s="358"/>
      <c r="CN130" s="358"/>
      <c r="CO130" s="358"/>
      <c r="CP130" s="358"/>
      <c r="CQ130" s="358"/>
      <c r="CR130" s="358"/>
      <c r="CS130" s="358"/>
      <c r="CT130" s="358"/>
      <c r="CU130" s="358"/>
      <c r="CV130" s="358"/>
      <c r="CW130" s="358"/>
      <c r="CX130" s="358"/>
      <c r="CY130" s="358"/>
      <c r="CZ130" s="358"/>
      <c r="DA130" s="358"/>
      <c r="DB130" s="358"/>
      <c r="DC130" s="358"/>
      <c r="DD130" s="358"/>
      <c r="DE130" s="358"/>
      <c r="DF130" s="358"/>
      <c r="DG130" s="358"/>
      <c r="DH130" s="358"/>
      <c r="DI130" s="358"/>
      <c r="DJ130" s="358"/>
      <c r="DK130" s="358"/>
      <c r="DL130" s="358"/>
      <c r="DM130" s="358"/>
      <c r="DN130" s="358"/>
      <c r="DO130" s="358"/>
      <c r="DP130" s="358"/>
      <c r="DQ130" s="358"/>
      <c r="DR130" s="358"/>
      <c r="DS130" s="358"/>
    </row>
    <row r="131" spans="50:123">
      <c r="AX131" s="358"/>
      <c r="AY131" s="358"/>
      <c r="AZ131" s="358"/>
      <c r="BA131" s="358"/>
      <c r="BB131" s="358"/>
      <c r="BC131" s="358"/>
      <c r="BD131" s="358"/>
      <c r="BE131" s="358"/>
      <c r="BF131" s="358"/>
      <c r="BG131" s="358"/>
      <c r="BH131" s="358"/>
      <c r="BI131" s="358"/>
      <c r="BJ131" s="358"/>
      <c r="BK131" s="358"/>
      <c r="BL131" s="358"/>
      <c r="BM131" s="358"/>
      <c r="BN131" s="358"/>
      <c r="BO131" s="358"/>
      <c r="BP131" s="358"/>
      <c r="BQ131" s="358"/>
      <c r="BR131" s="358"/>
      <c r="BS131" s="358"/>
      <c r="BT131" s="358"/>
      <c r="BU131" s="358"/>
      <c r="BV131" s="358"/>
      <c r="BW131" s="358"/>
      <c r="BX131" s="358"/>
      <c r="BY131" s="358"/>
      <c r="BZ131" s="358"/>
      <c r="CA131" s="358"/>
      <c r="CB131" s="358"/>
      <c r="CC131" s="358"/>
      <c r="CD131" s="358"/>
      <c r="CE131" s="358"/>
      <c r="CF131" s="358"/>
      <c r="CG131" s="358"/>
      <c r="CH131" s="358"/>
      <c r="CI131" s="358"/>
      <c r="CJ131" s="358"/>
      <c r="CK131" s="358"/>
      <c r="CL131" s="358"/>
      <c r="CM131" s="358"/>
      <c r="CN131" s="358"/>
      <c r="CO131" s="358"/>
      <c r="CP131" s="358"/>
      <c r="CQ131" s="358"/>
      <c r="CR131" s="358"/>
      <c r="CS131" s="358"/>
      <c r="CT131" s="358"/>
      <c r="CU131" s="358"/>
      <c r="CV131" s="358"/>
      <c r="CW131" s="358"/>
      <c r="CX131" s="358"/>
      <c r="CY131" s="358"/>
      <c r="CZ131" s="358"/>
      <c r="DA131" s="358"/>
      <c r="DB131" s="358"/>
      <c r="DC131" s="358"/>
      <c r="DD131" s="358"/>
      <c r="DE131" s="358"/>
      <c r="DF131" s="358"/>
      <c r="DG131" s="358"/>
      <c r="DH131" s="358"/>
      <c r="DI131" s="358"/>
      <c r="DJ131" s="358"/>
      <c r="DK131" s="358"/>
      <c r="DL131" s="358"/>
      <c r="DM131" s="358"/>
      <c r="DN131" s="358"/>
      <c r="DO131" s="358"/>
      <c r="DP131" s="358"/>
      <c r="DQ131" s="358"/>
      <c r="DR131" s="358"/>
      <c r="DS131" s="358"/>
    </row>
    <row r="132" spans="50:123">
      <c r="AX132" s="358"/>
      <c r="AY132" s="358"/>
      <c r="AZ132" s="358"/>
      <c r="BA132" s="358"/>
      <c r="BB132" s="358"/>
      <c r="BC132" s="358"/>
      <c r="BD132" s="358"/>
      <c r="BE132" s="358"/>
      <c r="BF132" s="358"/>
      <c r="BG132" s="358"/>
      <c r="BH132" s="358"/>
      <c r="BI132" s="358"/>
      <c r="BJ132" s="358"/>
      <c r="BK132" s="358"/>
      <c r="BL132" s="358"/>
      <c r="BM132" s="358"/>
      <c r="BN132" s="358"/>
      <c r="BO132" s="358"/>
      <c r="BP132" s="358"/>
      <c r="BQ132" s="358"/>
      <c r="BR132" s="358"/>
      <c r="BS132" s="358"/>
      <c r="BT132" s="358"/>
      <c r="BU132" s="358"/>
      <c r="BV132" s="358"/>
      <c r="BW132" s="358"/>
      <c r="BX132" s="358"/>
      <c r="BY132" s="358"/>
      <c r="BZ132" s="358"/>
      <c r="CA132" s="358"/>
      <c r="CB132" s="358"/>
      <c r="CC132" s="358"/>
      <c r="CD132" s="358"/>
      <c r="CE132" s="358"/>
      <c r="CF132" s="358"/>
      <c r="CG132" s="358"/>
      <c r="CH132" s="358"/>
      <c r="CI132" s="358"/>
      <c r="CJ132" s="358"/>
      <c r="CK132" s="358"/>
      <c r="CL132" s="358"/>
      <c r="CM132" s="358"/>
      <c r="CN132" s="358"/>
      <c r="CO132" s="358"/>
      <c r="CP132" s="358"/>
      <c r="CQ132" s="358"/>
      <c r="CR132" s="358"/>
      <c r="CS132" s="358"/>
      <c r="CT132" s="358"/>
      <c r="CU132" s="358"/>
      <c r="CV132" s="358"/>
      <c r="CW132" s="358"/>
      <c r="CX132" s="358"/>
      <c r="CY132" s="358"/>
      <c r="CZ132" s="358"/>
      <c r="DA132" s="358"/>
      <c r="DB132" s="358"/>
      <c r="DC132" s="358"/>
      <c r="DD132" s="358"/>
      <c r="DE132" s="358"/>
      <c r="DF132" s="358"/>
      <c r="DG132" s="358"/>
      <c r="DH132" s="358"/>
      <c r="DI132" s="358"/>
      <c r="DJ132" s="358"/>
      <c r="DK132" s="358"/>
      <c r="DL132" s="358"/>
      <c r="DM132" s="358"/>
      <c r="DN132" s="358"/>
      <c r="DO132" s="358"/>
      <c r="DP132" s="358"/>
      <c r="DQ132" s="358"/>
      <c r="DR132" s="358"/>
      <c r="DS132" s="358"/>
    </row>
    <row r="133" spans="50:123">
      <c r="AX133" s="358"/>
      <c r="AY133" s="358"/>
      <c r="AZ133" s="358"/>
      <c r="BA133" s="358"/>
      <c r="BB133" s="358"/>
      <c r="BC133" s="358"/>
      <c r="BD133" s="358"/>
      <c r="BE133" s="358"/>
      <c r="BF133" s="358"/>
      <c r="BG133" s="358"/>
      <c r="BH133" s="358"/>
      <c r="BI133" s="358"/>
      <c r="BJ133" s="358"/>
      <c r="BK133" s="358"/>
      <c r="BL133" s="358"/>
      <c r="BM133" s="358"/>
      <c r="BN133" s="358"/>
      <c r="BO133" s="358"/>
      <c r="BP133" s="358"/>
      <c r="BQ133" s="358"/>
      <c r="BR133" s="358"/>
      <c r="BS133" s="358"/>
      <c r="BT133" s="358"/>
      <c r="BU133" s="358"/>
      <c r="BV133" s="358"/>
      <c r="BW133" s="358"/>
      <c r="BX133" s="358"/>
      <c r="BY133" s="358"/>
      <c r="BZ133" s="358"/>
      <c r="CA133" s="358"/>
      <c r="CB133" s="358"/>
      <c r="CC133" s="358"/>
      <c r="CD133" s="358"/>
      <c r="CE133" s="358"/>
      <c r="CF133" s="358"/>
      <c r="CG133" s="358"/>
      <c r="CH133" s="358"/>
      <c r="CI133" s="358"/>
      <c r="CJ133" s="358"/>
      <c r="CK133" s="358"/>
      <c r="CL133" s="358"/>
      <c r="CM133" s="358"/>
      <c r="CN133" s="358"/>
      <c r="CO133" s="358"/>
      <c r="CP133" s="358"/>
      <c r="CQ133" s="358"/>
      <c r="CR133" s="358"/>
      <c r="CS133" s="358"/>
      <c r="CT133" s="358"/>
      <c r="CU133" s="358"/>
      <c r="CV133" s="358"/>
      <c r="CW133" s="358"/>
      <c r="CX133" s="358"/>
      <c r="CY133" s="358"/>
      <c r="CZ133" s="358"/>
      <c r="DA133" s="358"/>
      <c r="DB133" s="358"/>
      <c r="DC133" s="358"/>
      <c r="DD133" s="358"/>
      <c r="DE133" s="358"/>
      <c r="DF133" s="358"/>
      <c r="DG133" s="358"/>
      <c r="DH133" s="358"/>
      <c r="DI133" s="358"/>
      <c r="DJ133" s="358"/>
      <c r="DK133" s="358"/>
      <c r="DL133" s="358"/>
      <c r="DM133" s="358"/>
      <c r="DN133" s="358"/>
      <c r="DO133" s="358"/>
      <c r="DP133" s="358"/>
      <c r="DQ133" s="358"/>
      <c r="DR133" s="358"/>
      <c r="DS133" s="358"/>
    </row>
    <row r="134" spans="50:123">
      <c r="AX134" s="358"/>
      <c r="AY134" s="358"/>
      <c r="AZ134" s="358"/>
      <c r="BA134" s="358"/>
      <c r="BB134" s="358"/>
      <c r="BC134" s="358"/>
      <c r="BD134" s="358"/>
      <c r="BE134" s="358"/>
      <c r="BF134" s="358"/>
      <c r="BG134" s="358"/>
      <c r="BH134" s="358"/>
      <c r="BI134" s="358"/>
      <c r="BJ134" s="358"/>
      <c r="BK134" s="358"/>
      <c r="BL134" s="358"/>
      <c r="BM134" s="358"/>
      <c r="BN134" s="358"/>
      <c r="BO134" s="358"/>
      <c r="BP134" s="358"/>
      <c r="BQ134" s="358"/>
      <c r="BR134" s="358"/>
      <c r="BS134" s="358"/>
      <c r="BT134" s="358"/>
      <c r="BU134" s="358"/>
      <c r="BV134" s="358"/>
      <c r="BW134" s="358"/>
      <c r="BX134" s="358"/>
      <c r="BY134" s="358"/>
      <c r="BZ134" s="358"/>
      <c r="CA134" s="358"/>
      <c r="CB134" s="358"/>
      <c r="CC134" s="358"/>
      <c r="CD134" s="358"/>
      <c r="CE134" s="358"/>
      <c r="CF134" s="358"/>
      <c r="CG134" s="358"/>
      <c r="CH134" s="358"/>
      <c r="CI134" s="358"/>
      <c r="CJ134" s="358"/>
      <c r="CK134" s="358"/>
      <c r="CL134" s="358"/>
      <c r="CM134" s="358"/>
      <c r="CN134" s="358"/>
      <c r="CO134" s="358"/>
      <c r="CP134" s="358"/>
      <c r="CQ134" s="358"/>
      <c r="CR134" s="358"/>
      <c r="CS134" s="358"/>
      <c r="CT134" s="358"/>
      <c r="CU134" s="358"/>
      <c r="CV134" s="358"/>
      <c r="CW134" s="358"/>
      <c r="CX134" s="358"/>
      <c r="CY134" s="358"/>
      <c r="CZ134" s="358"/>
      <c r="DA134" s="358"/>
      <c r="DB134" s="358"/>
      <c r="DC134" s="358"/>
      <c r="DD134" s="358"/>
      <c r="DE134" s="358"/>
      <c r="DF134" s="358"/>
      <c r="DG134" s="358"/>
      <c r="DH134" s="358"/>
      <c r="DI134" s="358"/>
      <c r="DJ134" s="358"/>
      <c r="DK134" s="358"/>
      <c r="DL134" s="358"/>
      <c r="DM134" s="358"/>
      <c r="DN134" s="358"/>
      <c r="DO134" s="358"/>
      <c r="DP134" s="358"/>
      <c r="DQ134" s="358"/>
      <c r="DR134" s="358"/>
      <c r="DS134" s="358"/>
    </row>
    <row r="135" spans="50:123">
      <c r="AX135" s="358"/>
      <c r="AY135" s="358"/>
      <c r="AZ135" s="358"/>
      <c r="BA135" s="358"/>
      <c r="BB135" s="358"/>
      <c r="BC135" s="358"/>
      <c r="BD135" s="358"/>
      <c r="BE135" s="358"/>
      <c r="BF135" s="358"/>
      <c r="BG135" s="358"/>
      <c r="BH135" s="358"/>
      <c r="BI135" s="358"/>
      <c r="BJ135" s="358"/>
      <c r="BK135" s="358"/>
      <c r="BL135" s="358"/>
      <c r="BM135" s="358"/>
      <c r="BN135" s="358"/>
      <c r="BO135" s="358"/>
      <c r="BP135" s="358"/>
      <c r="BQ135" s="358"/>
      <c r="BR135" s="358"/>
      <c r="BS135" s="358"/>
      <c r="BT135" s="358"/>
      <c r="BU135" s="358"/>
      <c r="BV135" s="358"/>
      <c r="BW135" s="358"/>
      <c r="BX135" s="358"/>
      <c r="BY135" s="358"/>
      <c r="BZ135" s="358"/>
      <c r="CA135" s="358"/>
      <c r="CB135" s="358"/>
      <c r="CC135" s="358"/>
      <c r="CD135" s="358"/>
      <c r="CE135" s="358"/>
      <c r="CF135" s="358"/>
      <c r="CG135" s="358"/>
      <c r="CH135" s="358"/>
      <c r="CI135" s="358"/>
      <c r="CJ135" s="358"/>
      <c r="CK135" s="358"/>
      <c r="CL135" s="358"/>
      <c r="CM135" s="358"/>
      <c r="CN135" s="358"/>
      <c r="CO135" s="358"/>
      <c r="CP135" s="358"/>
      <c r="CQ135" s="358"/>
      <c r="CR135" s="358"/>
      <c r="CS135" s="358"/>
      <c r="CT135" s="358"/>
      <c r="CU135" s="358"/>
      <c r="CV135" s="358"/>
      <c r="CW135" s="358"/>
      <c r="CX135" s="358"/>
      <c r="CY135" s="358"/>
      <c r="CZ135" s="358"/>
      <c r="DA135" s="358"/>
      <c r="DB135" s="358"/>
      <c r="DC135" s="358"/>
      <c r="DD135" s="358"/>
      <c r="DE135" s="358"/>
      <c r="DF135" s="358"/>
      <c r="DG135" s="358"/>
      <c r="DH135" s="358"/>
      <c r="DI135" s="358"/>
      <c r="DJ135" s="358"/>
      <c r="DK135" s="358"/>
      <c r="DL135" s="358"/>
      <c r="DM135" s="358"/>
      <c r="DN135" s="358"/>
      <c r="DO135" s="358"/>
      <c r="DP135" s="358"/>
      <c r="DQ135" s="358"/>
      <c r="DR135" s="358"/>
      <c r="DS135" s="358"/>
    </row>
    <row r="136" spans="50:123">
      <c r="AX136" s="358"/>
      <c r="AY136" s="358"/>
      <c r="AZ136" s="358"/>
      <c r="BA136" s="358"/>
      <c r="BB136" s="358"/>
      <c r="BC136" s="358"/>
      <c r="BD136" s="358"/>
      <c r="BE136" s="358"/>
      <c r="BF136" s="358"/>
      <c r="BG136" s="358"/>
      <c r="BH136" s="358"/>
      <c r="BI136" s="358"/>
      <c r="BJ136" s="358"/>
      <c r="BK136" s="358"/>
      <c r="BL136" s="358"/>
      <c r="BM136" s="358"/>
      <c r="BN136" s="358"/>
      <c r="BO136" s="358"/>
      <c r="BP136" s="358"/>
      <c r="BQ136" s="358"/>
      <c r="BR136" s="358"/>
      <c r="BS136" s="358"/>
      <c r="BT136" s="358"/>
      <c r="BU136" s="358"/>
      <c r="BV136" s="358"/>
      <c r="BW136" s="358"/>
      <c r="BX136" s="358"/>
      <c r="BY136" s="358"/>
      <c r="BZ136" s="358"/>
      <c r="CA136" s="358"/>
      <c r="CB136" s="358"/>
      <c r="CC136" s="358"/>
      <c r="CD136" s="358"/>
      <c r="CE136" s="358"/>
      <c r="CF136" s="358"/>
      <c r="CG136" s="358"/>
      <c r="CH136" s="358"/>
      <c r="CI136" s="358"/>
      <c r="CJ136" s="358"/>
      <c r="CK136" s="358"/>
      <c r="CL136" s="358"/>
      <c r="CM136" s="358"/>
      <c r="CN136" s="358"/>
      <c r="CO136" s="358"/>
      <c r="CP136" s="358"/>
      <c r="CQ136" s="358"/>
      <c r="CR136" s="358"/>
      <c r="CS136" s="358"/>
      <c r="CT136" s="358"/>
      <c r="CU136" s="358"/>
      <c r="CV136" s="358"/>
      <c r="CW136" s="358"/>
      <c r="CX136" s="358"/>
      <c r="CY136" s="358"/>
      <c r="CZ136" s="358"/>
      <c r="DA136" s="358"/>
      <c r="DB136" s="358"/>
      <c r="DC136" s="358"/>
      <c r="DD136" s="358"/>
      <c r="DE136" s="358"/>
      <c r="DF136" s="358"/>
      <c r="DG136" s="358"/>
      <c r="DH136" s="358"/>
      <c r="DI136" s="358"/>
      <c r="DJ136" s="358"/>
      <c r="DK136" s="358"/>
      <c r="DL136" s="358"/>
      <c r="DM136" s="358"/>
      <c r="DN136" s="358"/>
      <c r="DO136" s="358"/>
      <c r="DP136" s="358"/>
      <c r="DQ136" s="358"/>
      <c r="DR136" s="358"/>
      <c r="DS136" s="358"/>
    </row>
    <row r="137" spans="50:123">
      <c r="AX137" s="358"/>
      <c r="AY137" s="358"/>
      <c r="AZ137" s="358"/>
      <c r="BA137" s="358"/>
      <c r="BB137" s="358"/>
      <c r="BC137" s="358"/>
      <c r="BD137" s="358"/>
      <c r="BE137" s="358"/>
      <c r="BF137" s="358"/>
      <c r="BG137" s="358"/>
      <c r="BH137" s="358"/>
      <c r="BI137" s="358"/>
      <c r="BJ137" s="358"/>
      <c r="BK137" s="358"/>
      <c r="BL137" s="358"/>
      <c r="BM137" s="358"/>
      <c r="BN137" s="358"/>
      <c r="BO137" s="358"/>
      <c r="BP137" s="358"/>
      <c r="BQ137" s="358"/>
      <c r="BR137" s="358"/>
      <c r="BS137" s="358"/>
      <c r="BT137" s="358"/>
      <c r="BU137" s="358"/>
      <c r="BV137" s="358"/>
      <c r="BW137" s="358"/>
      <c r="BX137" s="358"/>
      <c r="BY137" s="358"/>
      <c r="BZ137" s="358"/>
      <c r="CA137" s="358"/>
      <c r="CB137" s="358"/>
      <c r="CC137" s="358"/>
      <c r="CD137" s="358"/>
      <c r="CE137" s="358"/>
      <c r="CF137" s="358"/>
      <c r="CG137" s="358"/>
      <c r="CH137" s="358"/>
      <c r="CI137" s="358"/>
      <c r="CJ137" s="358"/>
      <c r="CK137" s="358"/>
      <c r="CL137" s="358"/>
      <c r="CM137" s="358"/>
      <c r="CN137" s="358"/>
      <c r="CO137" s="358"/>
      <c r="CP137" s="358"/>
      <c r="CQ137" s="358"/>
      <c r="CR137" s="358"/>
      <c r="CS137" s="358"/>
      <c r="CT137" s="358"/>
      <c r="CU137" s="358"/>
      <c r="CV137" s="358"/>
      <c r="CW137" s="358"/>
      <c r="CX137" s="358"/>
      <c r="CY137" s="358"/>
      <c r="CZ137" s="358"/>
      <c r="DA137" s="358"/>
      <c r="DB137" s="358"/>
      <c r="DC137" s="358"/>
      <c r="DD137" s="358"/>
      <c r="DE137" s="358"/>
      <c r="DF137" s="358"/>
      <c r="DG137" s="358"/>
      <c r="DH137" s="358"/>
      <c r="DI137" s="358"/>
      <c r="DJ137" s="358"/>
      <c r="DK137" s="358"/>
      <c r="DL137" s="358"/>
      <c r="DM137" s="358"/>
      <c r="DN137" s="358"/>
      <c r="DO137" s="358"/>
      <c r="DP137" s="358"/>
      <c r="DQ137" s="358"/>
      <c r="DR137" s="358"/>
      <c r="DS137" s="358"/>
    </row>
    <row r="138" spans="50:123">
      <c r="AX138" s="358"/>
      <c r="AY138" s="358"/>
      <c r="AZ138" s="358"/>
      <c r="BA138" s="358"/>
      <c r="BB138" s="358"/>
      <c r="BC138" s="358"/>
      <c r="BD138" s="358"/>
      <c r="BE138" s="358"/>
      <c r="BF138" s="358"/>
      <c r="BG138" s="358"/>
      <c r="BH138" s="358"/>
      <c r="BI138" s="358"/>
      <c r="BJ138" s="358"/>
      <c r="BK138" s="358"/>
      <c r="BL138" s="358"/>
      <c r="BM138" s="358"/>
      <c r="BN138" s="358"/>
      <c r="BO138" s="358"/>
      <c r="BP138" s="358"/>
      <c r="BQ138" s="358"/>
      <c r="BR138" s="358"/>
      <c r="BS138" s="358"/>
      <c r="BT138" s="358"/>
      <c r="BU138" s="358"/>
      <c r="BV138" s="358"/>
      <c r="BW138" s="358"/>
      <c r="BX138" s="358"/>
      <c r="BY138" s="358"/>
      <c r="BZ138" s="358"/>
      <c r="CA138" s="358"/>
      <c r="CB138" s="358"/>
      <c r="CC138" s="358"/>
      <c r="CD138" s="358"/>
      <c r="CE138" s="358"/>
      <c r="CF138" s="358"/>
      <c r="CG138" s="358"/>
      <c r="CH138" s="358"/>
      <c r="CI138" s="358"/>
      <c r="CJ138" s="358"/>
      <c r="CK138" s="358"/>
      <c r="CL138" s="358"/>
      <c r="CM138" s="358"/>
      <c r="CN138" s="358"/>
      <c r="CO138" s="358"/>
      <c r="CP138" s="358"/>
      <c r="CQ138" s="358"/>
      <c r="CR138" s="358"/>
      <c r="CS138" s="358"/>
      <c r="CT138" s="358"/>
      <c r="CU138" s="358"/>
      <c r="CV138" s="358"/>
      <c r="CW138" s="358"/>
      <c r="CX138" s="358"/>
      <c r="CY138" s="358"/>
      <c r="CZ138" s="358"/>
      <c r="DA138" s="358"/>
      <c r="DB138" s="358"/>
      <c r="DC138" s="358"/>
      <c r="DD138" s="358"/>
      <c r="DE138" s="358"/>
      <c r="DF138" s="358"/>
      <c r="DG138" s="358"/>
      <c r="DH138" s="358"/>
      <c r="DI138" s="358"/>
      <c r="DJ138" s="358"/>
      <c r="DK138" s="358"/>
      <c r="DL138" s="358"/>
      <c r="DM138" s="358"/>
      <c r="DN138" s="358"/>
      <c r="DO138" s="358"/>
      <c r="DP138" s="358"/>
      <c r="DQ138" s="358"/>
      <c r="DR138" s="358"/>
      <c r="DS138" s="358"/>
    </row>
    <row r="139" spans="50:123">
      <c r="AX139" s="358"/>
      <c r="AY139" s="358"/>
      <c r="AZ139" s="358"/>
      <c r="BA139" s="358"/>
      <c r="BB139" s="358"/>
      <c r="BC139" s="358"/>
      <c r="BD139" s="358"/>
      <c r="BE139" s="358"/>
      <c r="BF139" s="358"/>
      <c r="BG139" s="358"/>
      <c r="BH139" s="358"/>
      <c r="BI139" s="358"/>
      <c r="BJ139" s="358"/>
      <c r="BK139" s="358"/>
      <c r="BL139" s="358"/>
      <c r="BM139" s="358"/>
      <c r="BN139" s="358"/>
      <c r="BO139" s="358"/>
      <c r="BP139" s="358"/>
      <c r="BQ139" s="358"/>
      <c r="BR139" s="358"/>
      <c r="BS139" s="358"/>
      <c r="BT139" s="358"/>
      <c r="BU139" s="358"/>
      <c r="BV139" s="358"/>
      <c r="BW139" s="358"/>
      <c r="BX139" s="358"/>
      <c r="BY139" s="358"/>
      <c r="BZ139" s="358"/>
      <c r="CA139" s="358"/>
      <c r="CB139" s="358"/>
      <c r="CC139" s="358"/>
      <c r="CD139" s="358"/>
      <c r="CE139" s="358"/>
      <c r="CF139" s="358"/>
      <c r="CG139" s="358"/>
      <c r="CH139" s="358"/>
      <c r="CI139" s="358"/>
      <c r="CJ139" s="358"/>
      <c r="CK139" s="358"/>
      <c r="CL139" s="358"/>
      <c r="CM139" s="358"/>
      <c r="CN139" s="358"/>
      <c r="CO139" s="358"/>
      <c r="CP139" s="358"/>
      <c r="CQ139" s="358"/>
      <c r="CR139" s="358"/>
      <c r="CS139" s="358"/>
      <c r="CT139" s="358"/>
      <c r="CU139" s="358"/>
      <c r="CV139" s="358"/>
      <c r="CW139" s="358"/>
      <c r="CX139" s="358"/>
      <c r="CY139" s="358"/>
      <c r="CZ139" s="358"/>
      <c r="DA139" s="358"/>
      <c r="DB139" s="358"/>
      <c r="DC139" s="358"/>
      <c r="DD139" s="358"/>
      <c r="DE139" s="358"/>
      <c r="DF139" s="358"/>
      <c r="DG139" s="358"/>
      <c r="DH139" s="358"/>
      <c r="DI139" s="358"/>
      <c r="DJ139" s="358"/>
      <c r="DK139" s="358"/>
      <c r="DL139" s="358"/>
      <c r="DM139" s="358"/>
      <c r="DN139" s="358"/>
      <c r="DO139" s="358"/>
      <c r="DP139" s="358"/>
      <c r="DQ139" s="358"/>
      <c r="DR139" s="358"/>
      <c r="DS139" s="358"/>
    </row>
    <row r="140" spans="50:123">
      <c r="AX140" s="358"/>
      <c r="AY140" s="358"/>
      <c r="AZ140" s="358"/>
      <c r="BA140" s="358"/>
      <c r="BB140" s="358"/>
      <c r="BC140" s="358"/>
      <c r="BD140" s="358"/>
      <c r="BE140" s="358"/>
      <c r="BF140" s="358"/>
      <c r="BG140" s="358"/>
      <c r="BH140" s="358"/>
      <c r="BI140" s="358"/>
      <c r="BJ140" s="358"/>
      <c r="BK140" s="358"/>
      <c r="BL140" s="358"/>
      <c r="BM140" s="358"/>
      <c r="BN140" s="358"/>
      <c r="BO140" s="358"/>
      <c r="BP140" s="358"/>
      <c r="BQ140" s="358"/>
      <c r="BR140" s="358"/>
      <c r="BS140" s="358"/>
      <c r="BT140" s="358"/>
      <c r="BU140" s="358"/>
      <c r="BV140" s="358"/>
      <c r="BW140" s="358"/>
      <c r="BX140" s="358"/>
      <c r="BY140" s="358"/>
      <c r="BZ140" s="358"/>
      <c r="CA140" s="358"/>
      <c r="CB140" s="358"/>
      <c r="CC140" s="358"/>
      <c r="CD140" s="358"/>
      <c r="CE140" s="358"/>
      <c r="CF140" s="358"/>
      <c r="CG140" s="358"/>
      <c r="CH140" s="358"/>
      <c r="CI140" s="358"/>
      <c r="CJ140" s="358"/>
      <c r="CK140" s="358"/>
      <c r="CL140" s="358"/>
      <c r="CM140" s="358"/>
      <c r="CN140" s="358"/>
      <c r="CO140" s="358"/>
      <c r="CP140" s="358"/>
      <c r="CQ140" s="358"/>
      <c r="CR140" s="358"/>
      <c r="CS140" s="358"/>
      <c r="CT140" s="358"/>
      <c r="CU140" s="358"/>
      <c r="CV140" s="358"/>
      <c r="CW140" s="358"/>
      <c r="CX140" s="358"/>
      <c r="CY140" s="358"/>
      <c r="CZ140" s="358"/>
      <c r="DA140" s="358"/>
      <c r="DB140" s="358"/>
      <c r="DC140" s="358"/>
      <c r="DD140" s="358"/>
      <c r="DE140" s="358"/>
      <c r="DF140" s="358"/>
      <c r="DG140" s="358"/>
      <c r="DH140" s="358"/>
      <c r="DI140" s="358"/>
      <c r="DJ140" s="358"/>
      <c r="DK140" s="358"/>
      <c r="DL140" s="358"/>
      <c r="DM140" s="358"/>
      <c r="DN140" s="358"/>
      <c r="DO140" s="358"/>
      <c r="DP140" s="358"/>
      <c r="DQ140" s="358"/>
      <c r="DR140" s="358"/>
      <c r="DS140" s="358"/>
    </row>
    <row r="141" spans="50:123">
      <c r="AX141" s="358"/>
      <c r="AY141" s="358"/>
      <c r="AZ141" s="358"/>
      <c r="BA141" s="358"/>
      <c r="BB141" s="358"/>
      <c r="BC141" s="358"/>
      <c r="BD141" s="358"/>
      <c r="BE141" s="358"/>
      <c r="BF141" s="358"/>
      <c r="BG141" s="358"/>
      <c r="BH141" s="358"/>
      <c r="BI141" s="358"/>
      <c r="BJ141" s="358"/>
      <c r="BK141" s="358"/>
      <c r="BL141" s="358"/>
      <c r="BM141" s="358"/>
      <c r="BN141" s="358"/>
      <c r="BO141" s="358"/>
      <c r="BP141" s="358"/>
      <c r="BQ141" s="358"/>
      <c r="BR141" s="358"/>
      <c r="BS141" s="358"/>
      <c r="BT141" s="358"/>
      <c r="BU141" s="358"/>
      <c r="BV141" s="358"/>
      <c r="BW141" s="358"/>
      <c r="BX141" s="358"/>
      <c r="BY141" s="358"/>
      <c r="BZ141" s="358"/>
      <c r="CA141" s="358"/>
      <c r="CB141" s="358"/>
      <c r="CC141" s="358"/>
      <c r="CD141" s="358"/>
      <c r="CE141" s="358"/>
      <c r="CF141" s="358"/>
      <c r="CG141" s="358"/>
      <c r="CH141" s="358"/>
      <c r="CI141" s="358"/>
      <c r="CJ141" s="358"/>
      <c r="CK141" s="358"/>
      <c r="CL141" s="358"/>
      <c r="CM141" s="358"/>
      <c r="CN141" s="358"/>
      <c r="CO141" s="358"/>
      <c r="CP141" s="358"/>
      <c r="CQ141" s="358"/>
      <c r="CR141" s="358"/>
      <c r="CS141" s="358"/>
      <c r="CT141" s="358"/>
      <c r="CU141" s="358"/>
      <c r="CV141" s="358"/>
      <c r="CW141" s="358"/>
      <c r="CX141" s="358"/>
      <c r="CY141" s="358"/>
      <c r="CZ141" s="358"/>
      <c r="DA141" s="358"/>
      <c r="DB141" s="358"/>
      <c r="DC141" s="358"/>
      <c r="DD141" s="358"/>
      <c r="DE141" s="358"/>
      <c r="DF141" s="358"/>
      <c r="DG141" s="358"/>
      <c r="DH141" s="358"/>
      <c r="DI141" s="358"/>
      <c r="DJ141" s="358"/>
      <c r="DK141" s="358"/>
      <c r="DL141" s="358"/>
      <c r="DM141" s="358"/>
      <c r="DN141" s="358"/>
      <c r="DO141" s="358"/>
      <c r="DP141" s="358"/>
      <c r="DQ141" s="358"/>
      <c r="DR141" s="358"/>
      <c r="DS141" s="358"/>
    </row>
    <row r="142" spans="50:123">
      <c r="AX142" s="358"/>
      <c r="AY142" s="358"/>
      <c r="AZ142" s="358"/>
      <c r="BA142" s="358"/>
      <c r="BB142" s="358"/>
      <c r="BC142" s="358"/>
      <c r="BD142" s="358"/>
      <c r="BE142" s="358"/>
      <c r="BF142" s="358"/>
      <c r="BG142" s="358"/>
      <c r="BH142" s="358"/>
      <c r="BI142" s="358"/>
      <c r="BJ142" s="358"/>
      <c r="BK142" s="358"/>
      <c r="BL142" s="358"/>
      <c r="BM142" s="358"/>
      <c r="BN142" s="358"/>
      <c r="BO142" s="358"/>
      <c r="BP142" s="358"/>
      <c r="BQ142" s="358"/>
      <c r="BR142" s="358"/>
      <c r="BS142" s="358"/>
      <c r="BT142" s="358"/>
      <c r="BU142" s="358"/>
      <c r="BV142" s="358"/>
      <c r="BW142" s="358"/>
      <c r="BX142" s="358"/>
      <c r="BY142" s="358"/>
      <c r="BZ142" s="358"/>
      <c r="CA142" s="358"/>
      <c r="CB142" s="358"/>
      <c r="CC142" s="358"/>
      <c r="CD142" s="358"/>
      <c r="CE142" s="358"/>
      <c r="CF142" s="358"/>
      <c r="CG142" s="358"/>
      <c r="CH142" s="358"/>
      <c r="CI142" s="358"/>
      <c r="CJ142" s="358"/>
      <c r="CK142" s="358"/>
      <c r="CL142" s="358"/>
      <c r="CM142" s="358"/>
      <c r="CN142" s="358"/>
      <c r="CO142" s="358"/>
      <c r="CP142" s="358"/>
      <c r="CQ142" s="358"/>
      <c r="CR142" s="358"/>
      <c r="CS142" s="358"/>
      <c r="CT142" s="358"/>
      <c r="CU142" s="358"/>
      <c r="CV142" s="358"/>
      <c r="CW142" s="358"/>
      <c r="CX142" s="358"/>
      <c r="CY142" s="358"/>
      <c r="CZ142" s="358"/>
      <c r="DA142" s="358"/>
      <c r="DB142" s="358"/>
      <c r="DC142" s="358"/>
      <c r="DD142" s="358"/>
      <c r="DE142" s="358"/>
      <c r="DF142" s="358"/>
      <c r="DG142" s="358"/>
      <c r="DH142" s="358"/>
      <c r="DI142" s="358"/>
      <c r="DJ142" s="358"/>
      <c r="DK142" s="358"/>
      <c r="DL142" s="358"/>
      <c r="DM142" s="358"/>
      <c r="DN142" s="358"/>
      <c r="DO142" s="358"/>
      <c r="DP142" s="358"/>
      <c r="DQ142" s="358"/>
      <c r="DR142" s="358"/>
      <c r="DS142" s="358"/>
    </row>
    <row r="143" spans="50:123">
      <c r="AX143" s="358"/>
      <c r="AY143" s="358"/>
      <c r="AZ143" s="358"/>
      <c r="BA143" s="358"/>
      <c r="BB143" s="358"/>
      <c r="BC143" s="358"/>
      <c r="BD143" s="358"/>
      <c r="BE143" s="358"/>
      <c r="BF143" s="358"/>
      <c r="BG143" s="358"/>
      <c r="BH143" s="358"/>
      <c r="BI143" s="358"/>
      <c r="BJ143" s="358"/>
      <c r="BK143" s="358"/>
      <c r="BL143" s="358"/>
      <c r="BM143" s="358"/>
      <c r="BN143" s="358"/>
      <c r="BO143" s="358"/>
      <c r="BP143" s="358"/>
      <c r="BQ143" s="358"/>
      <c r="BR143" s="358"/>
      <c r="BS143" s="358"/>
      <c r="BT143" s="358"/>
      <c r="BU143" s="358"/>
      <c r="BV143" s="358"/>
      <c r="BW143" s="358"/>
      <c r="BX143" s="358"/>
      <c r="BY143" s="358"/>
      <c r="BZ143" s="358"/>
      <c r="CA143" s="358"/>
      <c r="CB143" s="358"/>
      <c r="CC143" s="358"/>
      <c r="CD143" s="358"/>
      <c r="CE143" s="358"/>
      <c r="CF143" s="358"/>
      <c r="CG143" s="358"/>
      <c r="CH143" s="358"/>
      <c r="CI143" s="358"/>
      <c r="CJ143" s="358"/>
      <c r="CK143" s="358"/>
      <c r="CL143" s="358"/>
      <c r="CM143" s="358"/>
      <c r="CN143" s="358"/>
      <c r="CO143" s="358"/>
      <c r="CP143" s="358"/>
      <c r="CQ143" s="358"/>
      <c r="CR143" s="358"/>
      <c r="CS143" s="358"/>
      <c r="CT143" s="358"/>
      <c r="CU143" s="358"/>
      <c r="CV143" s="358"/>
      <c r="CW143" s="358"/>
      <c r="CX143" s="358"/>
      <c r="CY143" s="358"/>
      <c r="CZ143" s="358"/>
      <c r="DA143" s="358"/>
      <c r="DB143" s="358"/>
      <c r="DC143" s="358"/>
      <c r="DD143" s="358"/>
      <c r="DE143" s="358"/>
      <c r="DF143" s="358"/>
      <c r="DG143" s="358"/>
      <c r="DH143" s="358"/>
      <c r="DI143" s="358"/>
      <c r="DJ143" s="358"/>
      <c r="DK143" s="358"/>
      <c r="DL143" s="358"/>
      <c r="DM143" s="358"/>
      <c r="DN143" s="358"/>
      <c r="DO143" s="358"/>
      <c r="DP143" s="358"/>
      <c r="DQ143" s="358"/>
      <c r="DR143" s="358"/>
      <c r="DS143" s="358"/>
    </row>
    <row r="144" spans="50:123">
      <c r="AX144" s="358"/>
      <c r="AY144" s="358"/>
      <c r="AZ144" s="358"/>
      <c r="BA144" s="358"/>
      <c r="BB144" s="358"/>
      <c r="BC144" s="358"/>
      <c r="BD144" s="358"/>
      <c r="BE144" s="358"/>
      <c r="BF144" s="358"/>
      <c r="BG144" s="358"/>
      <c r="BH144" s="358"/>
      <c r="BI144" s="358"/>
      <c r="BJ144" s="358"/>
      <c r="BK144" s="358"/>
      <c r="BL144" s="358"/>
      <c r="BM144" s="358"/>
      <c r="BN144" s="358"/>
      <c r="BO144" s="358"/>
      <c r="BP144" s="358"/>
      <c r="BQ144" s="358"/>
      <c r="BR144" s="358"/>
      <c r="BS144" s="358"/>
      <c r="BT144" s="358"/>
      <c r="BU144" s="358"/>
      <c r="BV144" s="358"/>
      <c r="BW144" s="358"/>
      <c r="BX144" s="358"/>
      <c r="BY144" s="358"/>
      <c r="BZ144" s="358"/>
      <c r="CA144" s="358"/>
      <c r="CB144" s="358"/>
      <c r="CC144" s="358"/>
      <c r="CD144" s="358"/>
      <c r="CE144" s="358"/>
      <c r="CF144" s="358"/>
      <c r="CG144" s="358"/>
      <c r="CH144" s="358"/>
      <c r="CI144" s="358"/>
      <c r="CJ144" s="358"/>
      <c r="CK144" s="358"/>
      <c r="CL144" s="358"/>
      <c r="CM144" s="358"/>
      <c r="CN144" s="358"/>
      <c r="CO144" s="358"/>
      <c r="CP144" s="358"/>
      <c r="CQ144" s="358"/>
      <c r="CR144" s="358"/>
      <c r="CS144" s="358"/>
      <c r="CT144" s="358"/>
      <c r="CU144" s="358"/>
      <c r="CV144" s="358"/>
      <c r="CW144" s="358"/>
      <c r="CX144" s="358"/>
      <c r="CY144" s="358"/>
      <c r="CZ144" s="358"/>
      <c r="DA144" s="358"/>
      <c r="DB144" s="358"/>
      <c r="DC144" s="358"/>
      <c r="DD144" s="358"/>
      <c r="DE144" s="358"/>
      <c r="DF144" s="358"/>
      <c r="DG144" s="358"/>
      <c r="DH144" s="358"/>
      <c r="DI144" s="358"/>
      <c r="DJ144" s="358"/>
      <c r="DK144" s="358"/>
      <c r="DL144" s="358"/>
      <c r="DM144" s="358"/>
      <c r="DN144" s="358"/>
      <c r="DO144" s="358"/>
      <c r="DP144" s="358"/>
      <c r="DQ144" s="358"/>
      <c r="DR144" s="358"/>
      <c r="DS144" s="358"/>
    </row>
    <row r="145" spans="50:123">
      <c r="AX145" s="358"/>
      <c r="AY145" s="358"/>
      <c r="AZ145" s="358"/>
      <c r="BA145" s="358"/>
      <c r="BB145" s="358"/>
      <c r="BC145" s="358"/>
      <c r="BD145" s="358"/>
      <c r="BE145" s="358"/>
      <c r="BF145" s="358"/>
      <c r="BG145" s="358"/>
      <c r="BH145" s="358"/>
      <c r="BI145" s="358"/>
      <c r="BJ145" s="358"/>
      <c r="BK145" s="358"/>
      <c r="BL145" s="358"/>
      <c r="BM145" s="358"/>
      <c r="BN145" s="358"/>
      <c r="BO145" s="358"/>
      <c r="BP145" s="358"/>
      <c r="BQ145" s="358"/>
      <c r="BR145" s="358"/>
      <c r="BS145" s="358"/>
      <c r="BT145" s="358"/>
      <c r="BU145" s="358"/>
      <c r="BV145" s="358"/>
      <c r="BW145" s="358"/>
      <c r="BX145" s="358"/>
      <c r="BY145" s="358"/>
      <c r="BZ145" s="358"/>
      <c r="CA145" s="358"/>
      <c r="CB145" s="358"/>
      <c r="CC145" s="358"/>
      <c r="CD145" s="358"/>
      <c r="CE145" s="358"/>
      <c r="CF145" s="358"/>
      <c r="CG145" s="358"/>
      <c r="CH145" s="358"/>
      <c r="CI145" s="358"/>
      <c r="CJ145" s="358"/>
      <c r="CK145" s="358"/>
      <c r="CL145" s="358"/>
      <c r="CM145" s="358"/>
      <c r="CN145" s="358"/>
      <c r="CO145" s="358"/>
      <c r="CP145" s="358"/>
      <c r="CQ145" s="358"/>
      <c r="CR145" s="358"/>
      <c r="CS145" s="358"/>
      <c r="CT145" s="358"/>
      <c r="CU145" s="358"/>
      <c r="CV145" s="358"/>
      <c r="CW145" s="358"/>
      <c r="CX145" s="358"/>
      <c r="CY145" s="358"/>
      <c r="CZ145" s="358"/>
      <c r="DA145" s="358"/>
      <c r="DB145" s="358"/>
      <c r="DC145" s="358"/>
      <c r="DD145" s="358"/>
      <c r="DE145" s="358"/>
      <c r="DF145" s="358"/>
      <c r="DG145" s="358"/>
      <c r="DH145" s="358"/>
      <c r="DI145" s="358"/>
      <c r="DJ145" s="358"/>
      <c r="DK145" s="358"/>
      <c r="DL145" s="358"/>
      <c r="DM145" s="358"/>
      <c r="DN145" s="358"/>
      <c r="DO145" s="358"/>
      <c r="DP145" s="358"/>
      <c r="DQ145" s="358"/>
      <c r="DR145" s="358"/>
      <c r="DS145" s="358"/>
    </row>
    <row r="146" spans="50:123">
      <c r="AX146" s="358"/>
      <c r="AY146" s="358"/>
      <c r="AZ146" s="358"/>
      <c r="BA146" s="358"/>
      <c r="BB146" s="358"/>
      <c r="BC146" s="358"/>
      <c r="BD146" s="358"/>
      <c r="BE146" s="358"/>
      <c r="BF146" s="358"/>
      <c r="BG146" s="358"/>
      <c r="BH146" s="358"/>
      <c r="BI146" s="358"/>
      <c r="BJ146" s="358"/>
      <c r="BK146" s="358"/>
      <c r="BL146" s="358"/>
      <c r="BM146" s="358"/>
      <c r="BN146" s="358"/>
      <c r="BO146" s="358"/>
      <c r="BP146" s="358"/>
      <c r="BQ146" s="358"/>
      <c r="BR146" s="358"/>
      <c r="BS146" s="358"/>
      <c r="BT146" s="358"/>
      <c r="BU146" s="358"/>
      <c r="BV146" s="358"/>
      <c r="BW146" s="358"/>
      <c r="BX146" s="358"/>
      <c r="BY146" s="358"/>
      <c r="BZ146" s="358"/>
      <c r="CA146" s="358"/>
      <c r="CB146" s="358"/>
      <c r="CC146" s="358"/>
      <c r="CD146" s="358"/>
      <c r="CE146" s="358"/>
      <c r="CF146" s="358"/>
      <c r="CG146" s="358"/>
      <c r="CH146" s="358"/>
      <c r="CI146" s="358"/>
      <c r="CJ146" s="358"/>
      <c r="CK146" s="358"/>
      <c r="CL146" s="358"/>
      <c r="CM146" s="358"/>
      <c r="CN146" s="358"/>
      <c r="CO146" s="358"/>
      <c r="CP146" s="358"/>
      <c r="CQ146" s="358"/>
      <c r="CR146" s="358"/>
      <c r="CS146" s="358"/>
      <c r="CT146" s="358"/>
      <c r="CU146" s="358"/>
      <c r="CV146" s="358"/>
      <c r="CW146" s="358"/>
      <c r="CX146" s="358"/>
      <c r="CY146" s="358"/>
      <c r="CZ146" s="358"/>
      <c r="DA146" s="358"/>
      <c r="DB146" s="358"/>
      <c r="DC146" s="358"/>
      <c r="DD146" s="358"/>
      <c r="DE146" s="358"/>
      <c r="DF146" s="358"/>
      <c r="DG146" s="358"/>
      <c r="DH146" s="358"/>
      <c r="DI146" s="358"/>
      <c r="DJ146" s="358"/>
      <c r="DK146" s="358"/>
      <c r="DL146" s="358"/>
      <c r="DM146" s="358"/>
      <c r="DN146" s="358"/>
      <c r="DO146" s="358"/>
      <c r="DP146" s="358"/>
      <c r="DQ146" s="358"/>
      <c r="DR146" s="358"/>
      <c r="DS146" s="358"/>
    </row>
    <row r="147" spans="50:123">
      <c r="AX147" s="358"/>
      <c r="AY147" s="358"/>
      <c r="AZ147" s="358"/>
      <c r="BA147" s="358"/>
      <c r="BB147" s="358"/>
      <c r="BC147" s="358"/>
      <c r="BD147" s="358"/>
      <c r="BE147" s="358"/>
      <c r="BF147" s="358"/>
      <c r="BG147" s="358"/>
      <c r="BH147" s="358"/>
      <c r="BI147" s="358"/>
      <c r="BJ147" s="358"/>
      <c r="BK147" s="358"/>
      <c r="BL147" s="358"/>
      <c r="BM147" s="358"/>
      <c r="BN147" s="358"/>
      <c r="BO147" s="358"/>
      <c r="BP147" s="358"/>
      <c r="BQ147" s="358"/>
      <c r="BR147" s="358"/>
      <c r="BS147" s="358"/>
      <c r="BT147" s="358"/>
      <c r="BU147" s="358"/>
      <c r="BV147" s="358"/>
      <c r="BW147" s="358"/>
      <c r="BX147" s="358"/>
      <c r="BY147" s="358"/>
      <c r="BZ147" s="358"/>
      <c r="CA147" s="358"/>
      <c r="CB147" s="358"/>
      <c r="CC147" s="358"/>
      <c r="CD147" s="358"/>
      <c r="CE147" s="358"/>
      <c r="CF147" s="358"/>
      <c r="CG147" s="358"/>
      <c r="CH147" s="358"/>
      <c r="CI147" s="358"/>
      <c r="CJ147" s="358"/>
      <c r="CK147" s="358"/>
      <c r="CL147" s="358"/>
      <c r="CM147" s="358"/>
      <c r="CN147" s="358"/>
      <c r="CO147" s="358"/>
      <c r="CP147" s="358"/>
      <c r="CQ147" s="358"/>
      <c r="CR147" s="358"/>
      <c r="CS147" s="358"/>
      <c r="CT147" s="358"/>
      <c r="CU147" s="358"/>
      <c r="CV147" s="358"/>
      <c r="CW147" s="358"/>
      <c r="CX147" s="358"/>
      <c r="CY147" s="358"/>
      <c r="CZ147" s="358"/>
      <c r="DA147" s="358"/>
      <c r="DB147" s="358"/>
      <c r="DC147" s="358"/>
      <c r="DD147" s="358"/>
      <c r="DE147" s="358"/>
      <c r="DF147" s="358"/>
      <c r="DG147" s="358"/>
      <c r="DH147" s="358"/>
      <c r="DI147" s="358"/>
      <c r="DJ147" s="358"/>
      <c r="DK147" s="358"/>
      <c r="DL147" s="358"/>
      <c r="DM147" s="358"/>
      <c r="DN147" s="358"/>
      <c r="DO147" s="358"/>
      <c r="DP147" s="358"/>
      <c r="DQ147" s="358"/>
      <c r="DR147" s="358"/>
      <c r="DS147" s="358"/>
    </row>
    <row r="148" spans="50:123">
      <c r="AX148" s="358"/>
      <c r="AY148" s="358"/>
      <c r="AZ148" s="358"/>
      <c r="BA148" s="358"/>
      <c r="BC148" s="358"/>
      <c r="BD148" s="358"/>
      <c r="BE148" s="358"/>
    </row>
    <row r="149" spans="50:123">
      <c r="AX149" s="358"/>
      <c r="AY149" s="358"/>
      <c r="AZ149" s="358"/>
      <c r="BA149" s="358"/>
      <c r="BC149" s="358"/>
      <c r="BD149" s="358"/>
      <c r="BE149" s="358"/>
    </row>
    <row r="150" spans="50:123">
      <c r="AX150" s="358"/>
      <c r="AY150" s="358"/>
      <c r="AZ150" s="358"/>
      <c r="BA150" s="358"/>
      <c r="BC150" s="358"/>
      <c r="BD150" s="358"/>
      <c r="BE150" s="358"/>
    </row>
    <row r="151" spans="50:123">
      <c r="AX151" s="358"/>
      <c r="AY151" s="358"/>
      <c r="AZ151" s="358"/>
      <c r="BA151" s="358"/>
      <c r="BC151" s="358"/>
      <c r="BD151" s="358"/>
      <c r="BE151" s="358"/>
    </row>
    <row r="152" spans="50:123">
      <c r="AX152" s="358"/>
      <c r="AY152" s="358"/>
      <c r="AZ152" s="358"/>
      <c r="BA152" s="358"/>
      <c r="BC152" s="358"/>
      <c r="BD152" s="358"/>
      <c r="BE152" s="358"/>
    </row>
    <row r="153" spans="50:123">
      <c r="AX153" s="358"/>
      <c r="AY153" s="358"/>
      <c r="AZ153" s="358"/>
      <c r="BA153" s="358"/>
      <c r="BC153" s="358"/>
      <c r="BD153" s="358"/>
      <c r="BE153" s="358"/>
    </row>
    <row r="154" spans="50:123">
      <c r="AX154" s="358"/>
      <c r="AY154" s="358"/>
      <c r="AZ154" s="358"/>
      <c r="BA154" s="358"/>
      <c r="BC154" s="358"/>
      <c r="BD154" s="358"/>
      <c r="BE154" s="358"/>
    </row>
  </sheetData>
  <mergeCells count="7">
    <mergeCell ref="A27:A35"/>
    <mergeCell ref="A36:A43"/>
    <mergeCell ref="AU4:AY4"/>
    <mergeCell ref="B5:C5"/>
    <mergeCell ref="A6:A8"/>
    <mergeCell ref="A9:A17"/>
    <mergeCell ref="A18:A26"/>
  </mergeCells>
  <conditionalFormatting sqref="B36:B39 B42:B43">
    <cfRule type="cellIs" dxfId="485" priority="122" operator="lessThan">
      <formula>0</formula>
    </cfRule>
  </conditionalFormatting>
  <conditionalFormatting sqref="C6">
    <cfRule type="cellIs" dxfId="484" priority="99" operator="lessThan">
      <formula>0</formula>
    </cfRule>
  </conditionalFormatting>
  <conditionalFormatting sqref="D18:D21">
    <cfRule type="cellIs" dxfId="483" priority="103" operator="lessThan">
      <formula>0</formula>
    </cfRule>
  </conditionalFormatting>
  <conditionalFormatting sqref="D24:D30">
    <cfRule type="cellIs" dxfId="482" priority="102" operator="lessThan">
      <formula>0</formula>
    </cfRule>
  </conditionalFormatting>
  <conditionalFormatting sqref="D33:D39 D42:D43">
    <cfRule type="cellIs" dxfId="481" priority="101" operator="lessThan">
      <formula>0</formula>
    </cfRule>
  </conditionalFormatting>
  <conditionalFormatting sqref="E6:P12">
    <cfRule type="cellIs" dxfId="480" priority="90" operator="lessThan">
      <formula>0</formula>
    </cfRule>
  </conditionalFormatting>
  <conditionalFormatting sqref="E14:P21">
    <cfRule type="cellIs" dxfId="479" priority="22" operator="lessThan">
      <formula>0</formula>
    </cfRule>
  </conditionalFormatting>
  <conditionalFormatting sqref="E23:P30">
    <cfRule type="cellIs" dxfId="478" priority="16" operator="lessThan">
      <formula>0</formula>
    </cfRule>
  </conditionalFormatting>
  <conditionalFormatting sqref="E32:P39">
    <cfRule type="cellIs" dxfId="477" priority="10" operator="lessThan">
      <formula>0</formula>
    </cfRule>
  </conditionalFormatting>
  <conditionalFormatting sqref="E41:P43">
    <cfRule type="cellIs" dxfId="476" priority="4" operator="lessThan">
      <formula>0</formula>
    </cfRule>
  </conditionalFormatting>
  <conditionalFormatting sqref="E5:Q5">
    <cfRule type="cellIs" dxfId="475" priority="97" operator="lessThan">
      <formula>0</formula>
    </cfRule>
  </conditionalFormatting>
  <conditionalFormatting sqref="E45:R45">
    <cfRule type="cellIs" dxfId="474" priority="32" operator="lessThan">
      <formula>0</formula>
    </cfRule>
  </conditionalFormatting>
  <conditionalFormatting sqref="Q9 Q18 Q27:Q28 Q36:Q37">
    <cfRule type="cellIs" dxfId="473" priority="93" operator="lessThan">
      <formula>0</formula>
    </cfRule>
  </conditionalFormatting>
  <conditionalFormatting sqref="Q32">
    <cfRule type="cellIs" dxfId="472" priority="11" operator="lessThan">
      <formula>0</formula>
    </cfRule>
  </conditionalFormatting>
  <conditionalFormatting sqref="Q41">
    <cfRule type="cellIs" dxfId="471" priority="5" operator="lessThan">
      <formula>0</formula>
    </cfRule>
  </conditionalFormatting>
  <conditionalFormatting sqref="Q14:R14">
    <cfRule type="cellIs" dxfId="470" priority="23" operator="lessThan">
      <formula>0</formula>
    </cfRule>
  </conditionalFormatting>
  <conditionalFormatting sqref="Q23:R23">
    <cfRule type="cellIs" dxfId="469" priority="17" operator="lessThan">
      <formula>0</formula>
    </cfRule>
  </conditionalFormatting>
  <conditionalFormatting sqref="R5:R8 T5:T8 AR5:AR8 S6:S8 AS6:AS8 R9:T12 AR9:AS12 R15:T21 AR15:AS21">
    <cfRule type="cellIs" dxfId="468" priority="94" operator="lessThan">
      <formula>0</formula>
    </cfRule>
  </conditionalFormatting>
  <conditionalFormatting sqref="R32:R39 T32:T39 W32:AG39 AR32:AR39">
    <cfRule type="cellIs" dxfId="467" priority="12" operator="lessThan">
      <formula>0</formula>
    </cfRule>
  </conditionalFormatting>
  <conditionalFormatting sqref="R41:R43 T41:T43 W41:AG43 AR41:AR43">
    <cfRule type="cellIs" dxfId="466" priority="6" operator="lessThan">
      <formula>0</formula>
    </cfRule>
  </conditionalFormatting>
  <conditionalFormatting sqref="R24:T30">
    <cfRule type="cellIs" dxfId="465" priority="88" operator="lessThan">
      <formula>0</formula>
    </cfRule>
  </conditionalFormatting>
  <conditionalFormatting sqref="S33:S39 S42:S43">
    <cfRule type="cellIs" dxfId="464" priority="87" operator="lessThan">
      <formula>0</formula>
    </cfRule>
  </conditionalFormatting>
  <conditionalFormatting sqref="T14 AR14 W14:AG21">
    <cfRule type="cellIs" dxfId="463" priority="24" operator="lessThan">
      <formula>0</formula>
    </cfRule>
  </conditionalFormatting>
  <conditionalFormatting sqref="T23 AR23 W23:AG30">
    <cfRule type="cellIs" dxfId="462" priority="18" operator="lessThan">
      <formula>0</formula>
    </cfRule>
  </conditionalFormatting>
  <conditionalFormatting sqref="T45 W45:AG45 AR45">
    <cfRule type="cellIs" dxfId="461" priority="35" operator="lessThan">
      <formula>0</formula>
    </cfRule>
  </conditionalFormatting>
  <conditionalFormatting sqref="U36:V36">
    <cfRule type="cellIs" dxfId="460" priority="92" operator="lessThan">
      <formula>0</formula>
    </cfRule>
  </conditionalFormatting>
  <conditionalFormatting sqref="U51:V55">
    <cfRule type="cellIs" dxfId="459" priority="123" operator="lessThan">
      <formula>0</formula>
    </cfRule>
  </conditionalFormatting>
  <conditionalFormatting sqref="U5:AG5">
    <cfRule type="cellIs" dxfId="458" priority="91" operator="lessThan">
      <formula>0</formula>
    </cfRule>
  </conditionalFormatting>
  <conditionalFormatting sqref="W6:AG12">
    <cfRule type="cellIs" dxfId="457" priority="28" operator="lessThan">
      <formula>0</formula>
    </cfRule>
  </conditionalFormatting>
  <conditionalFormatting sqref="AH63:AH68">
    <cfRule type="cellIs" dxfId="456" priority="114" operator="lessThan">
      <formula>0</formula>
    </cfRule>
  </conditionalFormatting>
  <conditionalFormatting sqref="AQ10">
    <cfRule type="cellIs" dxfId="455" priority="85" operator="lessThan">
      <formula>0</formula>
    </cfRule>
  </conditionalFormatting>
  <conditionalFormatting sqref="AR24:AS30">
    <cfRule type="cellIs" dxfId="454" priority="84" operator="lessThan">
      <formula>0</formula>
    </cfRule>
  </conditionalFormatting>
  <conditionalFormatting sqref="AS33:AS39 AS42:AS43">
    <cfRule type="cellIs" dxfId="453" priority="82" operator="lessThan">
      <formula>0</formula>
    </cfRule>
  </conditionalFormatting>
  <conditionalFormatting sqref="AT10">
    <cfRule type="cellIs" dxfId="452" priority="83" operator="lessThan">
      <formula>0</formula>
    </cfRule>
  </conditionalFormatting>
  <conditionalFormatting sqref="AU14">
    <cfRule type="cellIs" dxfId="451" priority="21" operator="lessThan">
      <formula>0</formula>
    </cfRule>
  </conditionalFormatting>
  <conditionalFormatting sqref="AU18:AU19 AU27:AU28">
    <cfRule type="cellIs" dxfId="450" priority="80" operator="lessThan">
      <formula>0</formula>
    </cfRule>
  </conditionalFormatting>
  <conditionalFormatting sqref="AU23">
    <cfRule type="cellIs" dxfId="449" priority="15" operator="lessThan">
      <formula>0</formula>
    </cfRule>
  </conditionalFormatting>
  <conditionalFormatting sqref="AU32">
    <cfRule type="cellIs" dxfId="448" priority="9" operator="lessThan">
      <formula>0</formula>
    </cfRule>
  </conditionalFormatting>
  <conditionalFormatting sqref="AU36:AU37">
    <cfRule type="cellIs" dxfId="447" priority="79" operator="lessThan">
      <formula>0</formula>
    </cfRule>
  </conditionalFormatting>
  <conditionalFormatting sqref="AU41">
    <cfRule type="cellIs" dxfId="446" priority="3" operator="lessThan">
      <formula>0</formula>
    </cfRule>
  </conditionalFormatting>
  <conditionalFormatting sqref="AU70">
    <cfRule type="cellIs" dxfId="445" priority="107" operator="lessThan">
      <formula>0</formula>
    </cfRule>
  </conditionalFormatting>
  <conditionalFormatting sqref="AU45:BE45">
    <cfRule type="cellIs" dxfId="444" priority="29" operator="lessThan">
      <formula>0</formula>
    </cfRule>
  </conditionalFormatting>
  <conditionalFormatting sqref="AV6:AV12">
    <cfRule type="cellIs" dxfId="443" priority="78" operator="lessThan">
      <formula>0</formula>
    </cfRule>
  </conditionalFormatting>
  <conditionalFormatting sqref="AV14:AV21">
    <cfRule type="cellIs" dxfId="442" priority="20" operator="lessThan">
      <formula>0</formula>
    </cfRule>
  </conditionalFormatting>
  <conditionalFormatting sqref="AV23:AV30">
    <cfRule type="cellIs" dxfId="441" priority="14" operator="lessThan">
      <formula>0</formula>
    </cfRule>
  </conditionalFormatting>
  <conditionalFormatting sqref="AV32:AV39">
    <cfRule type="cellIs" dxfId="440" priority="8" operator="lessThan">
      <formula>0</formula>
    </cfRule>
  </conditionalFormatting>
  <conditionalFormatting sqref="AV41:AV43">
    <cfRule type="cellIs" dxfId="439" priority="2" operator="lessThan">
      <formula>0</formula>
    </cfRule>
  </conditionalFormatting>
  <conditionalFormatting sqref="AW18:AX19 AZ18:BE19 AW27:AX28 AZ27:BE28 AW36:AX37 AZ36:BE37">
    <cfRule type="cellIs" dxfId="438" priority="67" operator="lessThan">
      <formula>0</formula>
    </cfRule>
  </conditionalFormatting>
  <conditionalFormatting sqref="AW14:BE14">
    <cfRule type="cellIs" dxfId="437" priority="19" operator="lessThan">
      <formula>0</formula>
    </cfRule>
  </conditionalFormatting>
  <conditionalFormatting sqref="AW23:BE23">
    <cfRule type="cellIs" dxfId="436" priority="13" operator="lessThan">
      <formula>0</formula>
    </cfRule>
  </conditionalFormatting>
  <conditionalFormatting sqref="AW32:BE32">
    <cfRule type="cellIs" dxfId="435" priority="7" operator="lessThan">
      <formula>0</formula>
    </cfRule>
  </conditionalFormatting>
  <conditionalFormatting sqref="AW41:BE41">
    <cfRule type="cellIs" dxfId="434" priority="1" operator="lessThan">
      <formula>0</formula>
    </cfRule>
  </conditionalFormatting>
  <conditionalFormatting sqref="AX10:AY10">
    <cfRule type="cellIs" dxfId="433" priority="73" operator="lessThan">
      <formula>0</formula>
    </cfRule>
  </conditionalFormatting>
  <conditionalFormatting sqref="AY19">
    <cfRule type="cellIs" dxfId="432" priority="27" operator="lessThan">
      <formula>0</formula>
    </cfRule>
  </conditionalFormatting>
  <conditionalFormatting sqref="AY28">
    <cfRule type="cellIs" dxfId="431" priority="26" operator="lessThan">
      <formula>0</formula>
    </cfRule>
  </conditionalFormatting>
  <conditionalFormatting sqref="AY37">
    <cfRule type="cellIs" dxfId="430" priority="25" operator="lessThan">
      <formula>0</formula>
    </cfRule>
  </conditionalFormatting>
  <conditionalFormatting sqref="BA9:BA10">
    <cfRule type="cellIs" dxfId="429" priority="69" operator="lessThan">
      <formula>0</formula>
    </cfRule>
  </conditionalFormatting>
  <pageMargins left="0.7" right="0.7" top="0.75" bottom="0.75" header="0.3" footer="0.3"/>
  <pageSetup scale="83" fitToWidth="0" fitToHeight="0" orientation="portrait" horizontalDpi="360" verticalDpi="36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zoomScale="85" zoomScaleNormal="85" workbookViewId="0">
      <pane xSplit="3" ySplit="5" topLeftCell="D28" activePane="bottomRight" state="frozen"/>
      <selection pane="topRight"/>
      <selection pane="bottomLeft"/>
      <selection pane="bottomRight" activeCell="E37" sqref="E37"/>
    </sheetView>
  </sheetViews>
  <sheetFormatPr defaultColWidth="9" defaultRowHeight="15"/>
  <cols>
    <col min="1" max="1" width="12.85546875" style="355" customWidth="1"/>
    <col min="2" max="2" width="15.5703125" style="355" customWidth="1"/>
    <col min="3" max="3" width="13" style="355" customWidth="1"/>
    <col min="4" max="4" width="25.5703125" style="387" customWidth="1"/>
    <col min="5" max="5" width="15.7109375" customWidth="1"/>
    <col min="6" max="6" width="15.5703125" customWidth="1"/>
    <col min="7" max="8" width="16.7109375" customWidth="1"/>
    <col min="9" max="10" width="13.28515625" customWidth="1"/>
    <col min="11" max="11" width="11.28515625" customWidth="1"/>
    <col min="12" max="12" width="13.42578125" customWidth="1"/>
    <col min="13" max="13" width="11.85546875" customWidth="1"/>
    <col min="14" max="14" width="21.7109375" customWidth="1"/>
    <col min="15" max="15" width="15.42578125" customWidth="1"/>
    <col min="16" max="16" width="14.5703125" customWidth="1"/>
    <col min="17" max="17" width="16.7109375" customWidth="1"/>
  </cols>
  <sheetData>
    <row r="1" spans="1:17" ht="21">
      <c r="A1" s="419" t="s">
        <v>66</v>
      </c>
      <c r="B1" s="388"/>
      <c r="C1" s="388"/>
      <c r="D1" s="420"/>
    </row>
    <row r="2" spans="1:17" ht="20.25">
      <c r="A2" s="388"/>
      <c r="B2" s="388"/>
      <c r="C2" s="388"/>
      <c r="D2" s="420"/>
    </row>
    <row r="3" spans="1:17" ht="20.25">
      <c r="A3" s="388"/>
      <c r="B3" s="388"/>
      <c r="C3" s="388"/>
      <c r="D3" s="420"/>
    </row>
    <row r="4" spans="1:17" ht="18.75">
      <c r="A4" s="390">
        <f>'SO JUNI 2026 (Rev.2)'!A3</f>
        <v>46174</v>
      </c>
      <c r="B4" s="390"/>
      <c r="C4" s="390"/>
      <c r="D4" s="421"/>
      <c r="E4" s="665" t="s">
        <v>67</v>
      </c>
      <c r="F4" s="666"/>
      <c r="G4" s="666"/>
      <c r="H4" s="666"/>
      <c r="I4" s="667" t="s">
        <v>68</v>
      </c>
      <c r="J4" s="667"/>
      <c r="K4" s="667"/>
      <c r="L4" s="667"/>
      <c r="M4" s="667"/>
      <c r="N4" s="667"/>
      <c r="O4" s="667"/>
      <c r="P4" s="667"/>
      <c r="Q4" s="668"/>
    </row>
    <row r="5" spans="1:17" s="418" customFormat="1" ht="20.25" thickTop="1" thickBot="1">
      <c r="A5" s="392" t="s">
        <v>5</v>
      </c>
      <c r="B5" s="661" t="s">
        <v>6</v>
      </c>
      <c r="C5" s="662"/>
      <c r="D5" s="422" t="s">
        <v>69</v>
      </c>
      <c r="E5" s="423" t="s">
        <v>70</v>
      </c>
      <c r="F5" s="423" t="s">
        <v>71</v>
      </c>
      <c r="G5" s="423" t="s">
        <v>72</v>
      </c>
      <c r="H5" s="424" t="s">
        <v>7</v>
      </c>
      <c r="I5" s="444" t="s">
        <v>73</v>
      </c>
      <c r="J5" s="444" t="s">
        <v>74</v>
      </c>
      <c r="K5" s="444" t="s">
        <v>75</v>
      </c>
      <c r="L5" s="444" t="s">
        <v>76</v>
      </c>
      <c r="M5" s="444" t="s">
        <v>77</v>
      </c>
      <c r="N5" s="444" t="s">
        <v>78</v>
      </c>
      <c r="O5" s="444" t="s">
        <v>79</v>
      </c>
      <c r="P5" s="444" t="s">
        <v>80</v>
      </c>
      <c r="Q5" s="450" t="s">
        <v>7</v>
      </c>
    </row>
    <row r="6" spans="1:17" ht="16.5" thickTop="1">
      <c r="A6" s="663">
        <f>WEEKNUM(B6)</f>
        <v>23</v>
      </c>
      <c r="B6" s="314">
        <v>46174</v>
      </c>
      <c r="C6" s="315" t="str">
        <f t="shared" ref="C6:C8" si="0">TEXT(B6,"ddd")</f>
        <v>Sen</v>
      </c>
      <c r="D6" s="425">
        <f t="shared" ref="D6" si="1">Q6-H6</f>
        <v>-10025.121290322597</v>
      </c>
      <c r="E6" s="426">
        <f>SUM('SO JUNI 2026 (Rev.2)'!E6:AT6)</f>
        <v>152800.41903225807</v>
      </c>
      <c r="F6" s="426">
        <f>SUM('SO JUNI 2026 (Rev.2)'!AU6:BB6)</f>
        <v>10944.702258064524</v>
      </c>
      <c r="G6" s="426">
        <f>SUM('SO JUNI 2026 (Rev.2)'!BC6:BE6)</f>
        <v>13500</v>
      </c>
      <c r="H6" s="427">
        <f>SUM(E6:G6)</f>
        <v>177245.1212903226</v>
      </c>
      <c r="I6" s="445">
        <f>'SO MS'!E6</f>
        <v>108000</v>
      </c>
      <c r="J6" s="445">
        <f>'SO MS'!F6</f>
        <v>34320</v>
      </c>
      <c r="K6" s="445">
        <f>'SO MS'!G6</f>
        <v>9600</v>
      </c>
      <c r="L6" s="445">
        <f>2*5000</f>
        <v>10000</v>
      </c>
      <c r="M6" s="445">
        <f>'SO JUNI 2026 (Rev.2)'!BA6</f>
        <v>1800</v>
      </c>
      <c r="N6" s="445">
        <f>'SO JUNI 2026 (Rev.2)'!AT6</f>
        <v>3500</v>
      </c>
      <c r="O6" s="445">
        <f>'SO JUNI 2026 (Rev.2)'!AZ6</f>
        <v>0</v>
      </c>
      <c r="P6" s="445"/>
      <c r="Q6" s="451">
        <f>SUM(I6:P6)</f>
        <v>167220</v>
      </c>
    </row>
    <row r="7" spans="1:17" s="355" customFormat="1" ht="15.75">
      <c r="A7" s="659"/>
      <c r="B7" s="318">
        <f t="shared" ref="B7:B8" si="2">B6+1</f>
        <v>46175</v>
      </c>
      <c r="C7" s="319" t="str">
        <f t="shared" si="0"/>
        <v>Sel</v>
      </c>
      <c r="D7" s="425">
        <f t="shared" ref="D7:D8" si="3">Q7-H7</f>
        <v>-38444.732000000018</v>
      </c>
      <c r="E7" s="518">
        <f>SUM('SO JUNI 2026 (Rev.2)'!E7:AT7)</f>
        <v>180800.41903225807</v>
      </c>
      <c r="F7" s="518">
        <f>SUM('SO JUNI 2026 (Rev.2)'!AU7:BB7)</f>
        <v>12486.213290322576</v>
      </c>
      <c r="G7" s="518">
        <f>SUM('SO JUNI 2026 (Rev.2)'!BC7:BE7)</f>
        <v>13500</v>
      </c>
      <c r="H7" s="519">
        <f t="shared" ref="H7" si="4">SUM(E7:G7)</f>
        <v>206786.63232258064</v>
      </c>
      <c r="I7" s="520">
        <f>'SO MS'!E7</f>
        <v>108000</v>
      </c>
      <c r="J7" s="520">
        <f>'SO MS'!F7</f>
        <v>34320</v>
      </c>
      <c r="K7" s="520">
        <f>'SO MS'!G7</f>
        <v>9600</v>
      </c>
      <c r="L7" s="520">
        <f t="shared" ref="L7:L8" si="5">2*5000</f>
        <v>10000</v>
      </c>
      <c r="M7" s="520">
        <f>'SO JUNI 2026 (Rev.2)'!BA7</f>
        <v>1800</v>
      </c>
      <c r="N7" s="520">
        <f>'SO JUNI 2026 (Rev.2)'!AT7</f>
        <v>3500</v>
      </c>
      <c r="O7" s="520">
        <f>'SO JUNI 2026 (Rev.2)'!AZ7</f>
        <v>1121.900322580635</v>
      </c>
      <c r="P7" s="520"/>
      <c r="Q7" s="521">
        <f t="shared" ref="Q7" si="6">SUM(I7:P7)</f>
        <v>168341.90032258062</v>
      </c>
    </row>
    <row r="8" spans="1:17" s="355" customFormat="1" ht="15.75">
      <c r="A8" s="659"/>
      <c r="B8" s="318">
        <f t="shared" si="2"/>
        <v>46176</v>
      </c>
      <c r="C8" s="319" t="str">
        <f t="shared" si="0"/>
        <v>Rab</v>
      </c>
      <c r="D8" s="425">
        <f t="shared" si="3"/>
        <v>-38444.732000000018</v>
      </c>
      <c r="E8" s="518">
        <f>SUM('SO JUNI 2026 (Rev.2)'!E8:AT8)</f>
        <v>180800.41903225807</v>
      </c>
      <c r="F8" s="518">
        <f>SUM('SO JUNI 2026 (Rev.2)'!AU8:BB8)</f>
        <v>12486.213290322576</v>
      </c>
      <c r="G8" s="518">
        <f>SUM('SO JUNI 2026 (Rev.2)'!BC8:BE8)</f>
        <v>13500</v>
      </c>
      <c r="H8" s="519">
        <f t="shared" ref="H8" si="7">SUM(E8:G8)</f>
        <v>206786.63232258064</v>
      </c>
      <c r="I8" s="520">
        <f>'SO MS'!E8</f>
        <v>108000</v>
      </c>
      <c r="J8" s="520">
        <f>'SO MS'!F8</f>
        <v>34320</v>
      </c>
      <c r="K8" s="520">
        <f>'SO MS'!G8</f>
        <v>9600</v>
      </c>
      <c r="L8" s="520">
        <f t="shared" si="5"/>
        <v>10000</v>
      </c>
      <c r="M8" s="520">
        <f>'SO JUNI 2026 (Rev.2)'!BA8</f>
        <v>1800</v>
      </c>
      <c r="N8" s="520">
        <f>'SO JUNI 2026 (Rev.2)'!AT8</f>
        <v>3500</v>
      </c>
      <c r="O8" s="520">
        <f>'SO JUNI 2026 (Rev.2)'!AZ8</f>
        <v>1121.900322580635</v>
      </c>
      <c r="P8" s="520"/>
      <c r="Q8" s="521">
        <f t="shared" ref="Q8" si="8">SUM(I8:P8)</f>
        <v>168341.90032258062</v>
      </c>
    </row>
    <row r="9" spans="1:17" ht="15.75">
      <c r="A9" s="659"/>
      <c r="B9" s="318">
        <f>B8+1</f>
        <v>46177</v>
      </c>
      <c r="C9" s="319" t="str">
        <f t="shared" ref="C9:C15" si="9">TEXT(B9,"ddd")</f>
        <v>Kam</v>
      </c>
      <c r="D9" s="425">
        <f t="shared" ref="D9:D15" si="10">Q9-H9</f>
        <v>-38444.732000000018</v>
      </c>
      <c r="E9" s="428">
        <f>SUM('SO JUNI 2026 (Rev.2)'!E9:AT9)</f>
        <v>180800.41903225807</v>
      </c>
      <c r="F9" s="428">
        <f>SUM('SO JUNI 2026 (Rev.2)'!AU9:BB9)</f>
        <v>12486.213290322576</v>
      </c>
      <c r="G9" s="428">
        <f>SUM('SO JUNI 2026 (Rev.2)'!BC9:BE9)</f>
        <v>13500</v>
      </c>
      <c r="H9" s="429">
        <f t="shared" ref="H9:H15" si="11">SUM(E9:G9)</f>
        <v>206786.63232258064</v>
      </c>
      <c r="I9" s="446">
        <f>'SO MS'!E9</f>
        <v>108000</v>
      </c>
      <c r="J9" s="446">
        <f>'SO MS'!F9</f>
        <v>34320</v>
      </c>
      <c r="K9" s="446">
        <f>'SO MS'!G9</f>
        <v>9600</v>
      </c>
      <c r="L9" s="446">
        <f t="shared" ref="L9:L17" si="12">2*5000</f>
        <v>10000</v>
      </c>
      <c r="M9" s="446">
        <f>'SO JUNI 2026 (Rev.2)'!BA9</f>
        <v>1800</v>
      </c>
      <c r="N9" s="446">
        <f>'SO JUNI 2026 (Rev.2)'!AT9</f>
        <v>3500</v>
      </c>
      <c r="O9" s="446">
        <f>'SO JUNI 2026 (Rev.2)'!AZ9</f>
        <v>1121.900322580635</v>
      </c>
      <c r="P9" s="446"/>
      <c r="Q9" s="452">
        <f t="shared" ref="Q9:Q15" si="13">SUM(I9:P9)</f>
        <v>168341.90032258062</v>
      </c>
    </row>
    <row r="10" spans="1:17" ht="15.75">
      <c r="A10" s="659"/>
      <c r="B10" s="318">
        <f t="shared" ref="B10:B12" si="14">B9+1</f>
        <v>46178</v>
      </c>
      <c r="C10" s="319" t="str">
        <f t="shared" si="9"/>
        <v>Jum</v>
      </c>
      <c r="D10" s="425">
        <f t="shared" si="10"/>
        <v>-38444.732000000018</v>
      </c>
      <c r="E10" s="428">
        <f>SUM('SO JUNI 2026 (Rev.2)'!E10:AT10)</f>
        <v>180800.41903225807</v>
      </c>
      <c r="F10" s="428">
        <f>SUM('SO JUNI 2026 (Rev.2)'!AU10:BB10)</f>
        <v>12486.213290322576</v>
      </c>
      <c r="G10" s="428">
        <f>SUM('SO JUNI 2026 (Rev.2)'!BC10:BE10)</f>
        <v>13500</v>
      </c>
      <c r="H10" s="429">
        <f t="shared" si="11"/>
        <v>206786.63232258064</v>
      </c>
      <c r="I10" s="446">
        <f>'SO MS'!E10</f>
        <v>108000</v>
      </c>
      <c r="J10" s="446">
        <f>'SO MS'!F10</f>
        <v>34320</v>
      </c>
      <c r="K10" s="446">
        <f>'SO MS'!G10</f>
        <v>9600</v>
      </c>
      <c r="L10" s="446">
        <f t="shared" si="12"/>
        <v>10000</v>
      </c>
      <c r="M10" s="446">
        <f>'SO JUNI 2026 (Rev.2)'!BA10</f>
        <v>1800</v>
      </c>
      <c r="N10" s="446">
        <f>'SO JUNI 2026 (Rev.2)'!AT10</f>
        <v>3500</v>
      </c>
      <c r="O10" s="446">
        <f>'SO JUNI 2026 (Rev.2)'!AZ10</f>
        <v>1121.900322580635</v>
      </c>
      <c r="P10" s="446"/>
      <c r="Q10" s="452">
        <f t="shared" si="13"/>
        <v>168341.90032258062</v>
      </c>
    </row>
    <row r="11" spans="1:17" ht="15.75">
      <c r="A11" s="659"/>
      <c r="B11" s="318">
        <f t="shared" si="14"/>
        <v>46179</v>
      </c>
      <c r="C11" s="319" t="str">
        <f t="shared" si="9"/>
        <v>Sab</v>
      </c>
      <c r="D11" s="425">
        <f t="shared" si="10"/>
        <v>-37928.855225806445</v>
      </c>
      <c r="E11" s="428">
        <f>SUM('SO JUNI 2026 (Rev.2)'!E11:AT11)</f>
        <v>180334.5422580645</v>
      </c>
      <c r="F11" s="428">
        <f>SUM('SO JUNI 2026 (Rev.2)'!AU11:BB11)</f>
        <v>11314.31296774194</v>
      </c>
      <c r="G11" s="428">
        <f>SUM('SO JUNI 2026 (Rev.2)'!BC11:BE11)</f>
        <v>13500</v>
      </c>
      <c r="H11" s="429">
        <f t="shared" si="11"/>
        <v>205148.85522580644</v>
      </c>
      <c r="I11" s="446">
        <f>'SO MS'!E11</f>
        <v>108000</v>
      </c>
      <c r="J11" s="446">
        <f>'SO MS'!F11</f>
        <v>34320</v>
      </c>
      <c r="K11" s="446">
        <f>'SO MS'!G11</f>
        <v>9600</v>
      </c>
      <c r="L11" s="446">
        <f t="shared" si="12"/>
        <v>10000</v>
      </c>
      <c r="M11" s="446">
        <f>'SO JUNI 2026 (Rev.2)'!BA11</f>
        <v>1800</v>
      </c>
      <c r="N11" s="446">
        <f>'SO JUNI 2026 (Rev.2)'!AT11</f>
        <v>3500</v>
      </c>
      <c r="O11" s="446">
        <f>'SO JUNI 2026 (Rev.2)'!AZ11</f>
        <v>0</v>
      </c>
      <c r="P11" s="446"/>
      <c r="Q11" s="452">
        <f t="shared" si="13"/>
        <v>167220</v>
      </c>
    </row>
    <row r="12" spans="1:17" ht="15.75">
      <c r="A12" s="659"/>
      <c r="B12" s="318">
        <f t="shared" si="14"/>
        <v>46180</v>
      </c>
      <c r="C12" s="319" t="str">
        <f t="shared" si="9"/>
        <v>Mgg</v>
      </c>
      <c r="D12" s="425">
        <f t="shared" si="10"/>
        <v>-11437.777838709706</v>
      </c>
      <c r="E12" s="428">
        <f>SUM('SO JUNI 2026 (Rev.2)'!E12:AT12)</f>
        <v>153843.46487096776</v>
      </c>
      <c r="F12" s="428">
        <f>SUM('SO JUNI 2026 (Rev.2)'!AU12:BB12)</f>
        <v>11314.31296774194</v>
      </c>
      <c r="G12" s="428">
        <f>SUM('SO JUNI 2026 (Rev.2)'!BC12:BE12)</f>
        <v>13500</v>
      </c>
      <c r="H12" s="429">
        <f t="shared" si="11"/>
        <v>178657.77783870971</v>
      </c>
      <c r="I12" s="446">
        <f>'SO MS'!E12</f>
        <v>108000</v>
      </c>
      <c r="J12" s="446">
        <f>'SO MS'!F12</f>
        <v>34320</v>
      </c>
      <c r="K12" s="446">
        <f>'SO MS'!G12</f>
        <v>9600</v>
      </c>
      <c r="L12" s="446">
        <f t="shared" si="12"/>
        <v>10000</v>
      </c>
      <c r="M12" s="446">
        <f>'SO JUNI 2026 (Rev.2)'!BA12</f>
        <v>1800</v>
      </c>
      <c r="N12" s="446">
        <f>'SO JUNI 2026 (Rev.2)'!AT12</f>
        <v>3500</v>
      </c>
      <c r="O12" s="446">
        <f>'SO JUNI 2026 (Rev.2)'!AZ12</f>
        <v>0</v>
      </c>
      <c r="P12" s="446"/>
      <c r="Q12" s="452">
        <f t="shared" si="13"/>
        <v>167220</v>
      </c>
    </row>
    <row r="13" spans="1:17" ht="15.75">
      <c r="A13" s="659"/>
      <c r="B13" s="327" t="s">
        <v>57</v>
      </c>
      <c r="C13" s="319"/>
      <c r="D13" s="430">
        <f t="shared" ref="D13:Q13" si="15">SUM(D6:D12)</f>
        <v>-213170.68235483882</v>
      </c>
      <c r="E13" s="431">
        <f t="shared" si="15"/>
        <v>1210180.1022903225</v>
      </c>
      <c r="F13" s="431">
        <f t="shared" si="15"/>
        <v>83518.181354838685</v>
      </c>
      <c r="G13" s="431">
        <f t="shared" si="15"/>
        <v>94500</v>
      </c>
      <c r="H13" s="432">
        <f t="shared" si="15"/>
        <v>1388198.2836451614</v>
      </c>
      <c r="I13" s="447">
        <f t="shared" si="15"/>
        <v>756000</v>
      </c>
      <c r="J13" s="447">
        <f t="shared" si="15"/>
        <v>240240</v>
      </c>
      <c r="K13" s="447">
        <f t="shared" si="15"/>
        <v>67200</v>
      </c>
      <c r="L13" s="447">
        <f t="shared" si="15"/>
        <v>70000</v>
      </c>
      <c r="M13" s="447">
        <f t="shared" si="15"/>
        <v>12600</v>
      </c>
      <c r="N13" s="447">
        <f t="shared" si="15"/>
        <v>24500</v>
      </c>
      <c r="O13" s="447">
        <f t="shared" si="15"/>
        <v>4487.6012903225401</v>
      </c>
      <c r="P13" s="447">
        <f t="shared" si="15"/>
        <v>0</v>
      </c>
      <c r="Q13" s="453">
        <f t="shared" si="15"/>
        <v>1175027.6012903224</v>
      </c>
    </row>
    <row r="14" spans="1:17" ht="15.75">
      <c r="A14" s="659"/>
      <c r="B14" s="327"/>
      <c r="C14" s="319"/>
      <c r="D14" s="425"/>
      <c r="E14" s="428"/>
      <c r="F14" s="428"/>
      <c r="G14" s="428"/>
      <c r="H14" s="429"/>
      <c r="I14" s="446"/>
      <c r="J14" s="446"/>
      <c r="K14" s="446"/>
      <c r="L14" s="446"/>
      <c r="M14" s="446"/>
      <c r="N14" s="446"/>
      <c r="O14" s="446"/>
      <c r="P14" s="446"/>
      <c r="Q14" s="452"/>
    </row>
    <row r="15" spans="1:17" ht="15.75">
      <c r="A15" s="659">
        <f>WEEKNUM(B15)</f>
        <v>24</v>
      </c>
      <c r="B15" s="318">
        <f>B12+1</f>
        <v>46181</v>
      </c>
      <c r="C15" s="319" t="str">
        <f t="shared" si="9"/>
        <v>Sen</v>
      </c>
      <c r="D15" s="425">
        <f t="shared" si="10"/>
        <v>-53444.732000000018</v>
      </c>
      <c r="E15" s="428">
        <f>SUM('SO JUNI 2026 (Rev.2)'!E15:AT15)</f>
        <v>180800.41903225807</v>
      </c>
      <c r="F15" s="428">
        <f>SUM('SO JUNI 2026 (Rev.2)'!AU15:BB15)</f>
        <v>12486.213290322576</v>
      </c>
      <c r="G15" s="428">
        <f>SUM('SO JUNI 2026 (Rev.2)'!BC15:BE15)</f>
        <v>28500</v>
      </c>
      <c r="H15" s="429">
        <f t="shared" si="11"/>
        <v>221786.63232258064</v>
      </c>
      <c r="I15" s="446">
        <f>'SO MS'!E15</f>
        <v>108000</v>
      </c>
      <c r="J15" s="446">
        <f>'SO MS'!F15</f>
        <v>34320</v>
      </c>
      <c r="K15" s="446">
        <f>'SO MS'!G15</f>
        <v>9600</v>
      </c>
      <c r="L15" s="446">
        <f t="shared" si="12"/>
        <v>10000</v>
      </c>
      <c r="M15" s="446">
        <f>'SO JUNI 2026 (Rev.2)'!BA15</f>
        <v>1800</v>
      </c>
      <c r="N15" s="446">
        <f>'SO JUNI 2026 (Rev.2)'!AT15</f>
        <v>3500</v>
      </c>
      <c r="O15" s="446">
        <f>'SO JUNI 2026 (Rev.2)'!AZ15</f>
        <v>1121.900322580635</v>
      </c>
      <c r="P15" s="446"/>
      <c r="Q15" s="452">
        <f t="shared" si="13"/>
        <v>168341.90032258062</v>
      </c>
    </row>
    <row r="16" spans="1:17" ht="15.75">
      <c r="A16" s="659"/>
      <c r="B16" s="318">
        <f t="shared" ref="B16:B17" si="16">B15+1</f>
        <v>46182</v>
      </c>
      <c r="C16" s="319" t="str">
        <f t="shared" ref="C16:C17" si="17">TEXT(B16,"ddd")</f>
        <v>Sel</v>
      </c>
      <c r="D16" s="425">
        <f t="shared" ref="D16:D17" si="18">Q16-H16</f>
        <v>-53444.732000000018</v>
      </c>
      <c r="E16" s="428">
        <f>SUM('SO JUNI 2026 (Rev.2)'!E16:AT16)</f>
        <v>180800.41903225807</v>
      </c>
      <c r="F16" s="428">
        <f>SUM('SO JUNI 2026 (Rev.2)'!AU16:BB16)</f>
        <v>12486.213290322576</v>
      </c>
      <c r="G16" s="428">
        <f>SUM('SO JUNI 2026 (Rev.2)'!BC16:BE16)</f>
        <v>28500</v>
      </c>
      <c r="H16" s="429">
        <f t="shared" ref="H16:H17" si="19">SUM(E16:G16)</f>
        <v>221786.63232258064</v>
      </c>
      <c r="I16" s="446">
        <f>'SO MS'!E16</f>
        <v>108000</v>
      </c>
      <c r="J16" s="446">
        <f>'SO MS'!F16</f>
        <v>34320</v>
      </c>
      <c r="K16" s="446">
        <f>'SO MS'!G16</f>
        <v>9600</v>
      </c>
      <c r="L16" s="446">
        <f t="shared" si="12"/>
        <v>10000</v>
      </c>
      <c r="M16" s="446">
        <f>'SO JUNI 2026 (Rev.2)'!BA16</f>
        <v>1800</v>
      </c>
      <c r="N16" s="446">
        <f>'SO JUNI 2026 (Rev.2)'!AT16</f>
        <v>3500</v>
      </c>
      <c r="O16" s="446">
        <f>'SO JUNI 2026 (Rev.2)'!AZ16</f>
        <v>1121.900322580635</v>
      </c>
      <c r="P16" s="446"/>
      <c r="Q16" s="452">
        <f t="shared" ref="Q16:Q17" si="20">SUM(I16:P16)</f>
        <v>168341.90032258062</v>
      </c>
    </row>
    <row r="17" spans="1:17" ht="15.75">
      <c r="A17" s="659"/>
      <c r="B17" s="318">
        <f t="shared" si="16"/>
        <v>46183</v>
      </c>
      <c r="C17" s="319" t="str">
        <f t="shared" si="17"/>
        <v>Rab</v>
      </c>
      <c r="D17" s="425">
        <f t="shared" si="18"/>
        <v>-53444.732000000018</v>
      </c>
      <c r="E17" s="428">
        <f>SUM('SO JUNI 2026 (Rev.2)'!E17:AT17)</f>
        <v>180800.41903225807</v>
      </c>
      <c r="F17" s="428">
        <f>SUM('SO JUNI 2026 (Rev.2)'!AU17:BB17)</f>
        <v>12486.213290322576</v>
      </c>
      <c r="G17" s="428">
        <f>SUM('SO JUNI 2026 (Rev.2)'!BC17:BE17)</f>
        <v>28500</v>
      </c>
      <c r="H17" s="429">
        <f t="shared" si="19"/>
        <v>221786.63232258064</v>
      </c>
      <c r="I17" s="446">
        <f>'SO MS'!E17</f>
        <v>108000</v>
      </c>
      <c r="J17" s="446">
        <f>'SO MS'!F17</f>
        <v>34320</v>
      </c>
      <c r="K17" s="446">
        <f>'SO MS'!G17</f>
        <v>9600</v>
      </c>
      <c r="L17" s="446">
        <f t="shared" si="12"/>
        <v>10000</v>
      </c>
      <c r="M17" s="446">
        <f>'SO JUNI 2026 (Rev.2)'!BA17</f>
        <v>1800</v>
      </c>
      <c r="N17" s="446">
        <f>'SO JUNI 2026 (Rev.2)'!AT17</f>
        <v>3500</v>
      </c>
      <c r="O17" s="446">
        <f>'SO JUNI 2026 (Rev.2)'!AZ17</f>
        <v>1121.900322580635</v>
      </c>
      <c r="P17" s="446"/>
      <c r="Q17" s="452">
        <f t="shared" si="20"/>
        <v>168341.90032258062</v>
      </c>
    </row>
    <row r="18" spans="1:17" ht="15.75">
      <c r="A18" s="659"/>
      <c r="B18" s="318">
        <f>B17+1</f>
        <v>46184</v>
      </c>
      <c r="C18" s="319" t="str">
        <f t="shared" ref="C18:C21" si="21">TEXT(B18,"ddd")</f>
        <v>Kam</v>
      </c>
      <c r="D18" s="425">
        <f t="shared" ref="D18:D21" si="22">Q18-H18</f>
        <v>-53444.732000000018</v>
      </c>
      <c r="E18" s="428">
        <f>SUM('SO JUNI 2026 (Rev.2)'!E18:AT18)</f>
        <v>180800.41903225807</v>
      </c>
      <c r="F18" s="428">
        <f>SUM('SO JUNI 2026 (Rev.2)'!AU18:BB18)</f>
        <v>12486.213290322576</v>
      </c>
      <c r="G18" s="428">
        <f>SUM('SO JUNI 2026 (Rev.2)'!BC18:BE18)</f>
        <v>28500</v>
      </c>
      <c r="H18" s="429">
        <f t="shared" ref="H18:H21" si="23">SUM(E18:G18)</f>
        <v>221786.63232258064</v>
      </c>
      <c r="I18" s="446">
        <f>'SO MS'!E18</f>
        <v>108000</v>
      </c>
      <c r="J18" s="446">
        <f>'SO MS'!F18</f>
        <v>34320</v>
      </c>
      <c r="K18" s="446">
        <f>'SO MS'!G18</f>
        <v>9600</v>
      </c>
      <c r="L18" s="446">
        <f t="shared" ref="L18:L26" si="24">2*5000</f>
        <v>10000</v>
      </c>
      <c r="M18" s="446">
        <f>'SO JUNI 2026 (Rev.2)'!BA18</f>
        <v>1800</v>
      </c>
      <c r="N18" s="446">
        <f>'SO JUNI 2026 (Rev.2)'!AT18</f>
        <v>3500</v>
      </c>
      <c r="O18" s="446">
        <f>'SO JUNI 2026 (Rev.2)'!AZ18</f>
        <v>1121.900322580635</v>
      </c>
      <c r="P18" s="446"/>
      <c r="Q18" s="452">
        <f t="shared" ref="Q18:Q21" si="25">SUM(I18:P18)</f>
        <v>168341.90032258062</v>
      </c>
    </row>
    <row r="19" spans="1:17" ht="15.75">
      <c r="A19" s="659"/>
      <c r="B19" s="318">
        <f t="shared" ref="B19:B21" si="26">B18+1</f>
        <v>46185</v>
      </c>
      <c r="C19" s="319" t="str">
        <f t="shared" si="21"/>
        <v>Jum</v>
      </c>
      <c r="D19" s="425">
        <f t="shared" si="22"/>
        <v>-53444.732000000018</v>
      </c>
      <c r="E19" s="428">
        <f>SUM('SO JUNI 2026 (Rev.2)'!E19:AT19)</f>
        <v>180800.41903225807</v>
      </c>
      <c r="F19" s="428">
        <f>SUM('SO JUNI 2026 (Rev.2)'!AU19:BB19)</f>
        <v>12486.213290322576</v>
      </c>
      <c r="G19" s="428">
        <f>SUM('SO JUNI 2026 (Rev.2)'!BC19:BE19)</f>
        <v>28500</v>
      </c>
      <c r="H19" s="429">
        <f t="shared" si="23"/>
        <v>221786.63232258064</v>
      </c>
      <c r="I19" s="446">
        <f>'SO MS'!E19</f>
        <v>108000</v>
      </c>
      <c r="J19" s="446">
        <f>'SO MS'!F19</f>
        <v>34320</v>
      </c>
      <c r="K19" s="446">
        <f>'SO MS'!G19</f>
        <v>9600</v>
      </c>
      <c r="L19" s="446">
        <f t="shared" si="24"/>
        <v>10000</v>
      </c>
      <c r="M19" s="446">
        <f>'SO JUNI 2026 (Rev.2)'!BA19</f>
        <v>1800</v>
      </c>
      <c r="N19" s="446">
        <f>'SO JUNI 2026 (Rev.2)'!AT19</f>
        <v>3500</v>
      </c>
      <c r="O19" s="446">
        <f>'SO JUNI 2026 (Rev.2)'!AZ19</f>
        <v>1121.900322580635</v>
      </c>
      <c r="P19" s="446"/>
      <c r="Q19" s="452">
        <f t="shared" si="25"/>
        <v>168341.90032258062</v>
      </c>
    </row>
    <row r="20" spans="1:17" ht="15.75">
      <c r="A20" s="659"/>
      <c r="B20" s="318">
        <f t="shared" si="26"/>
        <v>46186</v>
      </c>
      <c r="C20" s="319" t="str">
        <f t="shared" si="21"/>
        <v>Sab</v>
      </c>
      <c r="D20" s="425">
        <f t="shared" si="22"/>
        <v>-52928.855225806445</v>
      </c>
      <c r="E20" s="428">
        <f>SUM('SO JUNI 2026 (Rev.2)'!E20:AT20)</f>
        <v>180334.5422580645</v>
      </c>
      <c r="F20" s="428">
        <f>SUM('SO JUNI 2026 (Rev.2)'!AU20:BB20)</f>
        <v>11314.31296774194</v>
      </c>
      <c r="G20" s="428">
        <f>SUM('SO JUNI 2026 (Rev.2)'!BC20:BE20)</f>
        <v>28500</v>
      </c>
      <c r="H20" s="429">
        <f t="shared" si="23"/>
        <v>220148.85522580644</v>
      </c>
      <c r="I20" s="446">
        <f>'SO MS'!E20</f>
        <v>108000</v>
      </c>
      <c r="J20" s="446">
        <f>'SO MS'!F20</f>
        <v>34320</v>
      </c>
      <c r="K20" s="446">
        <f>'SO MS'!G20</f>
        <v>9600</v>
      </c>
      <c r="L20" s="446">
        <f t="shared" si="24"/>
        <v>10000</v>
      </c>
      <c r="M20" s="446">
        <f>'SO JUNI 2026 (Rev.2)'!BA20</f>
        <v>1800</v>
      </c>
      <c r="N20" s="446">
        <f>'SO JUNI 2026 (Rev.2)'!AT20</f>
        <v>3500</v>
      </c>
      <c r="O20" s="446">
        <f>'SO JUNI 2026 (Rev.2)'!AZ20</f>
        <v>0</v>
      </c>
      <c r="P20" s="446"/>
      <c r="Q20" s="452">
        <f t="shared" si="25"/>
        <v>167220</v>
      </c>
    </row>
    <row r="21" spans="1:17" ht="15.75">
      <c r="A21" s="659"/>
      <c r="B21" s="318">
        <f t="shared" si="26"/>
        <v>46187</v>
      </c>
      <c r="C21" s="319" t="str">
        <f t="shared" si="21"/>
        <v>Mgg</v>
      </c>
      <c r="D21" s="425">
        <f t="shared" si="22"/>
        <v>-26437.777838709706</v>
      </c>
      <c r="E21" s="428">
        <f>SUM('SO JUNI 2026 (Rev.2)'!E21:AT21)</f>
        <v>153843.46487096776</v>
      </c>
      <c r="F21" s="428">
        <f>SUM('SO JUNI 2026 (Rev.2)'!AU21:BB21)</f>
        <v>11314.31296774194</v>
      </c>
      <c r="G21" s="428">
        <f>SUM('SO JUNI 2026 (Rev.2)'!BC21:BE21)</f>
        <v>28500</v>
      </c>
      <c r="H21" s="429">
        <f t="shared" si="23"/>
        <v>193657.77783870971</v>
      </c>
      <c r="I21" s="446">
        <f>'SO MS'!E21</f>
        <v>108000</v>
      </c>
      <c r="J21" s="446">
        <f>'SO MS'!F21</f>
        <v>34320</v>
      </c>
      <c r="K21" s="446">
        <f>'SO MS'!G21</f>
        <v>9600</v>
      </c>
      <c r="L21" s="446">
        <f t="shared" si="24"/>
        <v>10000</v>
      </c>
      <c r="M21" s="446">
        <f>'SO JUNI 2026 (Rev.2)'!BA21</f>
        <v>1800</v>
      </c>
      <c r="N21" s="446">
        <f>'SO JUNI 2026 (Rev.2)'!AT21</f>
        <v>3500</v>
      </c>
      <c r="O21" s="446">
        <f>'SO JUNI 2026 (Rev.2)'!AZ21</f>
        <v>0</v>
      </c>
      <c r="P21" s="446"/>
      <c r="Q21" s="452">
        <f t="shared" si="25"/>
        <v>167220</v>
      </c>
    </row>
    <row r="22" spans="1:17" ht="15.75">
      <c r="A22" s="659"/>
      <c r="B22" s="327" t="s">
        <v>57</v>
      </c>
      <c r="C22" s="319"/>
      <c r="D22" s="430">
        <f t="shared" ref="D22:Q22" si="27">SUM(D15:D21)</f>
        <v>-346590.29306451621</v>
      </c>
      <c r="E22" s="431">
        <f t="shared" si="27"/>
        <v>1238180.1022903225</v>
      </c>
      <c r="F22" s="431">
        <f t="shared" si="27"/>
        <v>85059.692387096744</v>
      </c>
      <c r="G22" s="431">
        <f t="shared" si="27"/>
        <v>199500</v>
      </c>
      <c r="H22" s="432">
        <f t="shared" si="27"/>
        <v>1522739.7946774194</v>
      </c>
      <c r="I22" s="447">
        <f t="shared" si="27"/>
        <v>756000</v>
      </c>
      <c r="J22" s="447">
        <f t="shared" si="27"/>
        <v>240240</v>
      </c>
      <c r="K22" s="447">
        <f t="shared" si="27"/>
        <v>67200</v>
      </c>
      <c r="L22" s="447">
        <f t="shared" si="27"/>
        <v>70000</v>
      </c>
      <c r="M22" s="447">
        <f t="shared" si="27"/>
        <v>12600</v>
      </c>
      <c r="N22" s="447">
        <f t="shared" si="27"/>
        <v>24500</v>
      </c>
      <c r="O22" s="447">
        <f t="shared" si="27"/>
        <v>5609.5016129031756</v>
      </c>
      <c r="P22" s="447">
        <f t="shared" si="27"/>
        <v>0</v>
      </c>
      <c r="Q22" s="453">
        <f t="shared" si="27"/>
        <v>1176149.5016129031</v>
      </c>
    </row>
    <row r="23" spans="1:17" ht="16.5" thickBot="1">
      <c r="A23" s="664"/>
      <c r="B23" s="327"/>
      <c r="C23" s="319"/>
      <c r="D23" s="425"/>
      <c r="E23" s="428"/>
      <c r="F23" s="428"/>
      <c r="G23" s="428"/>
      <c r="H23" s="429"/>
      <c r="I23" s="446"/>
      <c r="J23" s="446"/>
      <c r="K23" s="446"/>
      <c r="L23" s="446"/>
      <c r="M23" s="446"/>
      <c r="N23" s="446"/>
      <c r="O23" s="446"/>
      <c r="P23" s="446"/>
      <c r="Q23" s="452"/>
    </row>
    <row r="24" spans="1:17" ht="16.5" thickTop="1">
      <c r="A24" s="663">
        <f>WEEKNUM(B24)</f>
        <v>25</v>
      </c>
      <c r="B24" s="318">
        <f>B21+1</f>
        <v>46188</v>
      </c>
      <c r="C24" s="319" t="str">
        <f t="shared" ref="C24:C26" si="28">TEXT(B24,"ddd")</f>
        <v>Sen</v>
      </c>
      <c r="D24" s="425">
        <f t="shared" ref="D24:D26" si="29">Q24-H24</f>
        <v>-53944.732000000018</v>
      </c>
      <c r="E24" s="428">
        <f>SUM('SO JUNI 2026 (Rev.2)'!E24:AT24)</f>
        <v>181300.41903225807</v>
      </c>
      <c r="F24" s="428">
        <f>SUM('SO JUNI 2026 (Rev.2)'!AU24:BB24)</f>
        <v>12486.213290322576</v>
      </c>
      <c r="G24" s="428">
        <f>SUM('SO JUNI 2026 (Rev.2)'!BC24:BE24)</f>
        <v>28500</v>
      </c>
      <c r="H24" s="429">
        <f t="shared" ref="H24:H26" si="30">SUM(E24:G24)</f>
        <v>222286.63232258064</v>
      </c>
      <c r="I24" s="446">
        <f>'SO MS'!E24</f>
        <v>108000</v>
      </c>
      <c r="J24" s="446">
        <f>'SO MS'!F24</f>
        <v>34320</v>
      </c>
      <c r="K24" s="446">
        <f>'SO MS'!G24</f>
        <v>9600</v>
      </c>
      <c r="L24" s="446">
        <f t="shared" si="24"/>
        <v>10000</v>
      </c>
      <c r="M24" s="446">
        <f>'SO JUNI 2026 (Rev.2)'!BA24</f>
        <v>1800</v>
      </c>
      <c r="N24" s="446">
        <f>'SO JUNI 2026 (Rev.2)'!AT24</f>
        <v>3500</v>
      </c>
      <c r="O24" s="446">
        <f>'SO JUNI 2026 (Rev.2)'!AZ24</f>
        <v>1121.900322580635</v>
      </c>
      <c r="P24" s="446"/>
      <c r="Q24" s="452">
        <f t="shared" ref="Q24:Q26" si="31">SUM(I24:P24)</f>
        <v>168341.90032258062</v>
      </c>
    </row>
    <row r="25" spans="1:17" ht="15.75">
      <c r="A25" s="659"/>
      <c r="B25" s="318">
        <f t="shared" ref="B25:B26" si="32">B24+1</f>
        <v>46189</v>
      </c>
      <c r="C25" s="319" t="str">
        <f t="shared" si="28"/>
        <v>Sel</v>
      </c>
      <c r="D25" s="425">
        <f t="shared" si="29"/>
        <v>-38895.159096774209</v>
      </c>
      <c r="E25" s="428">
        <f>SUM('SO JUNI 2026 (Rev.2)'!E25:AT25)</f>
        <v>167100.84612903226</v>
      </c>
      <c r="F25" s="428">
        <f>SUM('SO JUNI 2026 (Rev.2)'!AU25:BB25)</f>
        <v>10514.312967741942</v>
      </c>
      <c r="G25" s="428">
        <f>SUM('SO JUNI 2026 (Rev.2)'!BC25:BE25)</f>
        <v>28500</v>
      </c>
      <c r="H25" s="429">
        <f t="shared" si="30"/>
        <v>206115.15909677421</v>
      </c>
      <c r="I25" s="446">
        <f>'SO MS'!E25</f>
        <v>108000</v>
      </c>
      <c r="J25" s="446">
        <f>'SO MS'!F25</f>
        <v>34320</v>
      </c>
      <c r="K25" s="446">
        <f>'SO MS'!G25</f>
        <v>9600</v>
      </c>
      <c r="L25" s="446">
        <f t="shared" si="24"/>
        <v>10000</v>
      </c>
      <c r="M25" s="446">
        <f>'SO JUNI 2026 (Rev.2)'!BA25</f>
        <v>1800</v>
      </c>
      <c r="N25" s="446">
        <f>'SO JUNI 2026 (Rev.2)'!AT25</f>
        <v>3500</v>
      </c>
      <c r="O25" s="446">
        <f>'SO JUNI 2026 (Rev.2)'!AZ25</f>
        <v>0</v>
      </c>
      <c r="P25" s="446"/>
      <c r="Q25" s="452">
        <f t="shared" si="31"/>
        <v>167220</v>
      </c>
    </row>
    <row r="26" spans="1:17" ht="15.75">
      <c r="A26" s="659"/>
      <c r="B26" s="318">
        <f t="shared" si="32"/>
        <v>46190</v>
      </c>
      <c r="C26" s="319" t="str">
        <f t="shared" si="28"/>
        <v>Rab</v>
      </c>
      <c r="D26" s="425">
        <f t="shared" si="29"/>
        <v>-53944.732000000018</v>
      </c>
      <c r="E26" s="428">
        <f>SUM('SO JUNI 2026 (Rev.2)'!E26:AT26)</f>
        <v>181300.41903225807</v>
      </c>
      <c r="F26" s="428">
        <f>SUM('SO JUNI 2026 (Rev.2)'!AU26:BB26)</f>
        <v>12486.213290322576</v>
      </c>
      <c r="G26" s="428">
        <f>SUM('SO JUNI 2026 (Rev.2)'!BC26:BE26)</f>
        <v>28500</v>
      </c>
      <c r="H26" s="429">
        <f t="shared" si="30"/>
        <v>222286.63232258064</v>
      </c>
      <c r="I26" s="446">
        <f>'SO MS'!E26</f>
        <v>108000</v>
      </c>
      <c r="J26" s="446">
        <f>'SO MS'!F26</f>
        <v>34320</v>
      </c>
      <c r="K26" s="446">
        <f>'SO MS'!G26</f>
        <v>9600</v>
      </c>
      <c r="L26" s="446">
        <f t="shared" si="24"/>
        <v>10000</v>
      </c>
      <c r="M26" s="446">
        <f>'SO JUNI 2026 (Rev.2)'!BA26</f>
        <v>1800</v>
      </c>
      <c r="N26" s="446">
        <f>'SO JUNI 2026 (Rev.2)'!AT26</f>
        <v>3500</v>
      </c>
      <c r="O26" s="446">
        <f>'SO JUNI 2026 (Rev.2)'!AZ26</f>
        <v>1121.900322580635</v>
      </c>
      <c r="P26" s="446"/>
      <c r="Q26" s="452">
        <f t="shared" si="31"/>
        <v>168341.90032258062</v>
      </c>
    </row>
    <row r="27" spans="1:17" ht="15.75">
      <c r="A27" s="659"/>
      <c r="B27" s="318">
        <f>B26+1</f>
        <v>46191</v>
      </c>
      <c r="C27" s="319" t="str">
        <f t="shared" ref="C27:C33" si="33">TEXT(B27,"ddd")</f>
        <v>Kam</v>
      </c>
      <c r="D27" s="425">
        <f t="shared" ref="D27:D33" si="34">Q27-H27</f>
        <v>-53944.732000000018</v>
      </c>
      <c r="E27" s="428">
        <f>SUM('SO JUNI 2026 (Rev.2)'!E27:AT27)</f>
        <v>181300.41903225807</v>
      </c>
      <c r="F27" s="428">
        <f>SUM('SO JUNI 2026 (Rev.2)'!AU27:BB27)</f>
        <v>12486.213290322576</v>
      </c>
      <c r="G27" s="428">
        <f>SUM('SO JUNI 2026 (Rev.2)'!BC27:BE27)</f>
        <v>28500</v>
      </c>
      <c r="H27" s="429">
        <f t="shared" ref="H27:H33" si="35">SUM(E27:G27)</f>
        <v>222286.63232258064</v>
      </c>
      <c r="I27" s="446">
        <f>'SO MS'!E27</f>
        <v>108000</v>
      </c>
      <c r="J27" s="446">
        <f>'SO MS'!F27</f>
        <v>34320</v>
      </c>
      <c r="K27" s="446">
        <f>'SO MS'!G27</f>
        <v>9600</v>
      </c>
      <c r="L27" s="446">
        <f t="shared" ref="L27:L35" si="36">2*5000</f>
        <v>10000</v>
      </c>
      <c r="M27" s="446">
        <f>'SO JUNI 2026 (Rev.2)'!BA27</f>
        <v>1800</v>
      </c>
      <c r="N27" s="446">
        <f>'SO JUNI 2026 (Rev.2)'!AT27</f>
        <v>3500</v>
      </c>
      <c r="O27" s="446">
        <f>'SO JUNI 2026 (Rev.2)'!AZ27</f>
        <v>1121.900322580635</v>
      </c>
      <c r="P27" s="446"/>
      <c r="Q27" s="452">
        <f t="shared" ref="Q27:Q33" si="37">SUM(I27:P27)</f>
        <v>168341.90032258062</v>
      </c>
    </row>
    <row r="28" spans="1:17" ht="15.75">
      <c r="A28" s="659"/>
      <c r="B28" s="318">
        <f t="shared" ref="B28:B35" si="38">B27+1</f>
        <v>46192</v>
      </c>
      <c r="C28" s="319" t="str">
        <f t="shared" si="33"/>
        <v>Jum</v>
      </c>
      <c r="D28" s="425">
        <f t="shared" si="34"/>
        <v>-53944.732000000018</v>
      </c>
      <c r="E28" s="428">
        <f>SUM('SO JUNI 2026 (Rev.2)'!E28:AT28)</f>
        <v>181300.41903225807</v>
      </c>
      <c r="F28" s="428">
        <f>SUM('SO JUNI 2026 (Rev.2)'!AU28:BB28)</f>
        <v>12486.213290322576</v>
      </c>
      <c r="G28" s="428">
        <f>SUM('SO JUNI 2026 (Rev.2)'!BC28:BE28)</f>
        <v>28500</v>
      </c>
      <c r="H28" s="429">
        <f t="shared" si="35"/>
        <v>222286.63232258064</v>
      </c>
      <c r="I28" s="446">
        <f>'SO MS'!E28</f>
        <v>108000</v>
      </c>
      <c r="J28" s="446">
        <f>'SO MS'!F28</f>
        <v>34320</v>
      </c>
      <c r="K28" s="446">
        <f>'SO MS'!G28</f>
        <v>9600</v>
      </c>
      <c r="L28" s="446">
        <f t="shared" si="36"/>
        <v>10000</v>
      </c>
      <c r="M28" s="446">
        <f>'SO JUNI 2026 (Rev.2)'!BA28</f>
        <v>1800</v>
      </c>
      <c r="N28" s="446">
        <f>'SO JUNI 2026 (Rev.2)'!AT28</f>
        <v>3500</v>
      </c>
      <c r="O28" s="446">
        <f>'SO JUNI 2026 (Rev.2)'!AZ28</f>
        <v>1121.900322580635</v>
      </c>
      <c r="P28" s="446"/>
      <c r="Q28" s="452">
        <f t="shared" si="37"/>
        <v>168341.90032258062</v>
      </c>
    </row>
    <row r="29" spans="1:17" ht="15.75">
      <c r="A29" s="659"/>
      <c r="B29" s="318">
        <f t="shared" si="38"/>
        <v>46193</v>
      </c>
      <c r="C29" s="319" t="str">
        <f t="shared" si="33"/>
        <v>Sab</v>
      </c>
      <c r="D29" s="425">
        <f t="shared" si="34"/>
        <v>-52928.855225806445</v>
      </c>
      <c r="E29" s="428">
        <f>SUM('SO JUNI 2026 (Rev.2)'!E29:AT29)</f>
        <v>180334.5422580645</v>
      </c>
      <c r="F29" s="428">
        <f>SUM('SO JUNI 2026 (Rev.2)'!AU29:BB29)</f>
        <v>11314.31296774194</v>
      </c>
      <c r="G29" s="428">
        <f>SUM('SO JUNI 2026 (Rev.2)'!BC29:BE29)</f>
        <v>28500</v>
      </c>
      <c r="H29" s="429">
        <f t="shared" si="35"/>
        <v>220148.85522580644</v>
      </c>
      <c r="I29" s="446">
        <f>'SO MS'!E29</f>
        <v>108000</v>
      </c>
      <c r="J29" s="446">
        <f>'SO MS'!F29</f>
        <v>34320</v>
      </c>
      <c r="K29" s="446">
        <f>'SO MS'!G29</f>
        <v>9600</v>
      </c>
      <c r="L29" s="446">
        <f t="shared" si="36"/>
        <v>10000</v>
      </c>
      <c r="M29" s="446">
        <f>'SO JUNI 2026 (Rev.2)'!BA29</f>
        <v>1800</v>
      </c>
      <c r="N29" s="446">
        <f>'SO JUNI 2026 (Rev.2)'!AT29</f>
        <v>3500</v>
      </c>
      <c r="O29" s="446">
        <f>'SO JUNI 2026 (Rev.2)'!AZ29</f>
        <v>0</v>
      </c>
      <c r="P29" s="446"/>
      <c r="Q29" s="452">
        <f t="shared" si="37"/>
        <v>167220</v>
      </c>
    </row>
    <row r="30" spans="1:17" ht="15.75">
      <c r="A30" s="659"/>
      <c r="B30" s="318">
        <f t="shared" si="38"/>
        <v>46194</v>
      </c>
      <c r="C30" s="319" t="str">
        <f t="shared" si="33"/>
        <v>Mgg</v>
      </c>
      <c r="D30" s="425">
        <f t="shared" si="34"/>
        <v>-26437.777838709706</v>
      </c>
      <c r="E30" s="428">
        <f>SUM('SO JUNI 2026 (Rev.2)'!E30:AT30)</f>
        <v>153843.46487096776</v>
      </c>
      <c r="F30" s="428">
        <f>SUM('SO JUNI 2026 (Rev.2)'!AU30:BB30)</f>
        <v>11314.31296774194</v>
      </c>
      <c r="G30" s="428">
        <f>SUM('SO JUNI 2026 (Rev.2)'!BC30:BE30)</f>
        <v>28500</v>
      </c>
      <c r="H30" s="429">
        <f t="shared" si="35"/>
        <v>193657.77783870971</v>
      </c>
      <c r="I30" s="446">
        <f>'SO MS'!E30</f>
        <v>108000</v>
      </c>
      <c r="J30" s="446">
        <f>'SO MS'!F30</f>
        <v>34320</v>
      </c>
      <c r="K30" s="446">
        <f>'SO MS'!G30</f>
        <v>9600</v>
      </c>
      <c r="L30" s="446">
        <f t="shared" si="36"/>
        <v>10000</v>
      </c>
      <c r="M30" s="446">
        <f>'SO JUNI 2026 (Rev.2)'!BA30</f>
        <v>1800</v>
      </c>
      <c r="N30" s="446">
        <f>'SO JUNI 2026 (Rev.2)'!AT30</f>
        <v>3500</v>
      </c>
      <c r="O30" s="446">
        <f>'SO JUNI 2026 (Rev.2)'!AZ30</f>
        <v>0</v>
      </c>
      <c r="P30" s="446"/>
      <c r="Q30" s="452">
        <f t="shared" si="37"/>
        <v>167220</v>
      </c>
    </row>
    <row r="31" spans="1:17" ht="15.75">
      <c r="A31" s="659"/>
      <c r="B31" s="327" t="s">
        <v>57</v>
      </c>
      <c r="C31" s="319"/>
      <c r="D31" s="430">
        <f t="shared" ref="D31:Q31" si="39">SUM(D24:D30)</f>
        <v>-334040.72016129043</v>
      </c>
      <c r="E31" s="431">
        <f t="shared" si="39"/>
        <v>1226480.5293870966</v>
      </c>
      <c r="F31" s="431">
        <f t="shared" si="39"/>
        <v>83087.792064516107</v>
      </c>
      <c r="G31" s="431">
        <f t="shared" si="39"/>
        <v>199500</v>
      </c>
      <c r="H31" s="432">
        <f t="shared" si="39"/>
        <v>1509068.321451613</v>
      </c>
      <c r="I31" s="447">
        <f t="shared" si="39"/>
        <v>756000</v>
      </c>
      <c r="J31" s="447">
        <f t="shared" si="39"/>
        <v>240240</v>
      </c>
      <c r="K31" s="447">
        <f t="shared" si="39"/>
        <v>67200</v>
      </c>
      <c r="L31" s="447">
        <f t="shared" si="39"/>
        <v>70000</v>
      </c>
      <c r="M31" s="447">
        <f t="shared" si="39"/>
        <v>12600</v>
      </c>
      <c r="N31" s="447">
        <f t="shared" si="39"/>
        <v>24500</v>
      </c>
      <c r="O31" s="447">
        <f t="shared" si="39"/>
        <v>4487.6012903225401</v>
      </c>
      <c r="P31" s="447">
        <f t="shared" si="39"/>
        <v>0</v>
      </c>
      <c r="Q31" s="453">
        <f t="shared" si="39"/>
        <v>1175027.6012903224</v>
      </c>
    </row>
    <row r="32" spans="1:17" ht="16.5" thickBot="1">
      <c r="A32" s="664"/>
      <c r="B32" s="327"/>
      <c r="C32" s="319"/>
      <c r="D32" s="425"/>
      <c r="E32" s="428"/>
      <c r="F32" s="428"/>
      <c r="G32" s="428"/>
      <c r="H32" s="429"/>
      <c r="I32" s="446"/>
      <c r="J32" s="446"/>
      <c r="K32" s="446"/>
      <c r="L32" s="446"/>
      <c r="M32" s="446"/>
      <c r="N32" s="446"/>
      <c r="O32" s="446"/>
      <c r="P32" s="446"/>
      <c r="Q32" s="452"/>
    </row>
    <row r="33" spans="1:17" ht="16.5" thickTop="1">
      <c r="A33" s="663">
        <f>WEEKNUM(B33)</f>
        <v>26</v>
      </c>
      <c r="B33" s="318">
        <f>B30+1</f>
        <v>46195</v>
      </c>
      <c r="C33" s="319" t="str">
        <f t="shared" si="33"/>
        <v>Sen</v>
      </c>
      <c r="D33" s="425">
        <f t="shared" si="34"/>
        <v>-53944.732000000018</v>
      </c>
      <c r="E33" s="428">
        <f>SUM('SO JUNI 2026 (Rev.2)'!E33:AT33)</f>
        <v>181300.41903225807</v>
      </c>
      <c r="F33" s="428">
        <f>SUM('SO JUNI 2026 (Rev.2)'!AU33:BB33)</f>
        <v>12486.213290322576</v>
      </c>
      <c r="G33" s="428">
        <f>SUM('SO JUNI 2026 (Rev.2)'!BC33:BE33)</f>
        <v>28500</v>
      </c>
      <c r="H33" s="429">
        <f t="shared" si="35"/>
        <v>222286.63232258064</v>
      </c>
      <c r="I33" s="446">
        <f>'SO MS'!E33</f>
        <v>108000</v>
      </c>
      <c r="J33" s="446">
        <f>'SO MS'!F33</f>
        <v>34320</v>
      </c>
      <c r="K33" s="446">
        <f>'SO MS'!G33</f>
        <v>9600</v>
      </c>
      <c r="L33" s="446">
        <f t="shared" si="36"/>
        <v>10000</v>
      </c>
      <c r="M33" s="446">
        <f>'SO JUNI 2026 (Rev.2)'!BA33</f>
        <v>1800</v>
      </c>
      <c r="N33" s="446">
        <f>'SO JUNI 2026 (Rev.2)'!AT33</f>
        <v>3500</v>
      </c>
      <c r="O33" s="446">
        <f>'SO JUNI 2026 (Rev.2)'!AZ33</f>
        <v>1121.900322580635</v>
      </c>
      <c r="P33" s="446"/>
      <c r="Q33" s="452">
        <f t="shared" si="37"/>
        <v>168341.90032258062</v>
      </c>
    </row>
    <row r="34" spans="1:17" ht="15.75">
      <c r="A34" s="659"/>
      <c r="B34" s="318">
        <f t="shared" si="38"/>
        <v>46196</v>
      </c>
      <c r="C34" s="319" t="str">
        <f t="shared" ref="C34:C35" si="40">TEXT(B34,"ddd")</f>
        <v>Sel</v>
      </c>
      <c r="D34" s="425">
        <f t="shared" ref="D34:D35" si="41">Q34-H34</f>
        <v>-53944.732000000018</v>
      </c>
      <c r="E34" s="428">
        <f>SUM('SO JUNI 2026 (Rev.2)'!E34:AT34)</f>
        <v>181300.41903225807</v>
      </c>
      <c r="F34" s="428">
        <f>SUM('SO JUNI 2026 (Rev.2)'!AU34:BB34)</f>
        <v>12486.213290322576</v>
      </c>
      <c r="G34" s="428">
        <f>SUM('SO JUNI 2026 (Rev.2)'!BC34:BE34)</f>
        <v>28500</v>
      </c>
      <c r="H34" s="429">
        <f t="shared" ref="H34:H35" si="42">SUM(E34:G34)</f>
        <v>222286.63232258064</v>
      </c>
      <c r="I34" s="446">
        <f>'SO MS'!E34</f>
        <v>108000</v>
      </c>
      <c r="J34" s="446">
        <f>'SO MS'!F34</f>
        <v>34320</v>
      </c>
      <c r="K34" s="446">
        <f>'SO MS'!G34</f>
        <v>9600</v>
      </c>
      <c r="L34" s="446">
        <f t="shared" si="36"/>
        <v>10000</v>
      </c>
      <c r="M34" s="446">
        <f>'SO JUNI 2026 (Rev.2)'!BA34</f>
        <v>1800</v>
      </c>
      <c r="N34" s="446">
        <f>'SO JUNI 2026 (Rev.2)'!AT34</f>
        <v>3500</v>
      </c>
      <c r="O34" s="446">
        <f>'SO JUNI 2026 (Rev.2)'!AZ34</f>
        <v>1121.900322580635</v>
      </c>
      <c r="P34" s="446"/>
      <c r="Q34" s="452">
        <f t="shared" ref="Q34:Q35" si="43">SUM(I34:P34)</f>
        <v>168341.90032258062</v>
      </c>
    </row>
    <row r="35" spans="1:17" ht="15.75">
      <c r="A35" s="659"/>
      <c r="B35" s="318">
        <f t="shared" si="38"/>
        <v>46197</v>
      </c>
      <c r="C35" s="319" t="str">
        <f t="shared" si="40"/>
        <v>Rab</v>
      </c>
      <c r="D35" s="425">
        <f t="shared" si="41"/>
        <v>-53944.732000000018</v>
      </c>
      <c r="E35" s="428">
        <f>SUM('SO JUNI 2026 (Rev.2)'!E35:AT35)</f>
        <v>181300.41903225807</v>
      </c>
      <c r="F35" s="428">
        <f>SUM('SO JUNI 2026 (Rev.2)'!AU35:BB35)</f>
        <v>12486.213290322576</v>
      </c>
      <c r="G35" s="428">
        <f>SUM('SO JUNI 2026 (Rev.2)'!BC35:BE35)</f>
        <v>28500</v>
      </c>
      <c r="H35" s="429">
        <f t="shared" si="42"/>
        <v>222286.63232258064</v>
      </c>
      <c r="I35" s="446">
        <f>'SO MS'!E35</f>
        <v>108000</v>
      </c>
      <c r="J35" s="446">
        <f>'SO MS'!F35</f>
        <v>34320</v>
      </c>
      <c r="K35" s="446">
        <f>'SO MS'!G35</f>
        <v>9600</v>
      </c>
      <c r="L35" s="446">
        <f t="shared" si="36"/>
        <v>10000</v>
      </c>
      <c r="M35" s="446">
        <f>'SO JUNI 2026 (Rev.2)'!BA35</f>
        <v>1800</v>
      </c>
      <c r="N35" s="446">
        <f>'SO JUNI 2026 (Rev.2)'!AT35</f>
        <v>3500</v>
      </c>
      <c r="O35" s="446">
        <f>'SO JUNI 2026 (Rev.2)'!AZ35</f>
        <v>1121.900322580635</v>
      </c>
      <c r="P35" s="446"/>
      <c r="Q35" s="452">
        <f t="shared" si="43"/>
        <v>168341.90032258062</v>
      </c>
    </row>
    <row r="36" spans="1:17" ht="15.75">
      <c r="A36" s="659"/>
      <c r="B36" s="318">
        <f>B35+1</f>
        <v>46198</v>
      </c>
      <c r="C36" s="319" t="str">
        <f t="shared" ref="C36:C39" si="44">TEXT(B36,"ddd")</f>
        <v>Kam</v>
      </c>
      <c r="D36" s="425">
        <f t="shared" ref="D36:D39" si="45">Q36-H36</f>
        <v>-38174.396838709712</v>
      </c>
      <c r="E36" s="428">
        <f>SUM('SO JUNI 2026 (Rev.2)'!E36:AT36)</f>
        <v>181300.41903225807</v>
      </c>
      <c r="F36" s="428">
        <f>SUM('SO JUNI 2026 (Rev.2)'!AU36:BB36)</f>
        <v>12486.213290322576</v>
      </c>
      <c r="G36" s="428">
        <f>SUM('SO JUNI 2026 (Rev.2)'!BC36:BE36)</f>
        <v>28500</v>
      </c>
      <c r="H36" s="429">
        <f t="shared" ref="H36:H39" si="46">SUM(E36:G36)</f>
        <v>222286.63232258064</v>
      </c>
      <c r="I36" s="446">
        <f>'SO MS'!E36</f>
        <v>108000</v>
      </c>
      <c r="J36" s="446">
        <f>SUM('SO JUNI 2026 (Rev.2)'!AH36:AS36)</f>
        <v>50090.335161290321</v>
      </c>
      <c r="K36" s="446">
        <f>'SO MS'!G36</f>
        <v>9600</v>
      </c>
      <c r="L36" s="446">
        <f t="shared" ref="L36:L43" si="47">2*5000</f>
        <v>10000</v>
      </c>
      <c r="M36" s="446">
        <f>'SO JUNI 2026 (Rev.2)'!BA36</f>
        <v>1800</v>
      </c>
      <c r="N36" s="446">
        <f>'SO JUNI 2026 (Rev.2)'!AT36</f>
        <v>3500</v>
      </c>
      <c r="O36" s="446">
        <f>'SO JUNI 2026 (Rev.2)'!AZ36</f>
        <v>1121.900322580635</v>
      </c>
      <c r="P36" s="446"/>
      <c r="Q36" s="452">
        <f t="shared" ref="Q36:Q39" si="48">SUM(I36:P36)</f>
        <v>184112.23548387093</v>
      </c>
    </row>
    <row r="37" spans="1:17" ht="15.75">
      <c r="A37" s="659"/>
      <c r="B37" s="318">
        <f t="shared" ref="B37:B39" si="49">B36+1</f>
        <v>46199</v>
      </c>
      <c r="C37" s="319" t="str">
        <f t="shared" si="44"/>
        <v>Jum</v>
      </c>
      <c r="D37" s="425">
        <f t="shared" si="45"/>
        <v>-38174.396838709712</v>
      </c>
      <c r="E37" s="428">
        <f>SUM('SO JUNI 2026 (Rev.2)'!E37:AT37)</f>
        <v>181300.41903225807</v>
      </c>
      <c r="F37" s="428">
        <f>SUM('SO JUNI 2026 (Rev.2)'!AU37:BB37)</f>
        <v>12486.213290322576</v>
      </c>
      <c r="G37" s="428">
        <f>SUM('SO JUNI 2026 (Rev.2)'!BC37:BE37)</f>
        <v>28500</v>
      </c>
      <c r="H37" s="429">
        <f t="shared" si="46"/>
        <v>222286.63232258064</v>
      </c>
      <c r="I37" s="446">
        <f>'SO MS'!E37</f>
        <v>108000</v>
      </c>
      <c r="J37" s="446">
        <f>SUM('SO JUNI 2026 (Rev.2)'!AH37:AS37)</f>
        <v>50090.335161290321</v>
      </c>
      <c r="K37" s="446">
        <f>'SO MS'!G37</f>
        <v>9600</v>
      </c>
      <c r="L37" s="446">
        <f t="shared" si="47"/>
        <v>10000</v>
      </c>
      <c r="M37" s="446">
        <f>'SO JUNI 2026 (Rev.2)'!BA37</f>
        <v>1800</v>
      </c>
      <c r="N37" s="446">
        <f>'SO JUNI 2026 (Rev.2)'!AT37</f>
        <v>3500</v>
      </c>
      <c r="O37" s="446">
        <f>'SO JUNI 2026 (Rev.2)'!AZ37</f>
        <v>1121.900322580635</v>
      </c>
      <c r="P37" s="446"/>
      <c r="Q37" s="452">
        <f t="shared" si="48"/>
        <v>184112.23548387093</v>
      </c>
    </row>
    <row r="38" spans="1:17" ht="15.75">
      <c r="A38" s="659"/>
      <c r="B38" s="318">
        <f t="shared" si="49"/>
        <v>46200</v>
      </c>
      <c r="C38" s="319" t="str">
        <f t="shared" si="44"/>
        <v>Sab</v>
      </c>
      <c r="D38" s="425">
        <f t="shared" si="45"/>
        <v>-40658.396838709683</v>
      </c>
      <c r="E38" s="428">
        <f>SUM('SO JUNI 2026 (Rev.2)'!E38:AT38)</f>
        <v>180334.5422580645</v>
      </c>
      <c r="F38" s="428">
        <f>SUM('SO JUNI 2026 (Rev.2)'!AU38:BB38)</f>
        <v>11314.31296774194</v>
      </c>
      <c r="G38" s="428">
        <f>SUM('SO JUNI 2026 (Rev.2)'!BC38:BE38)</f>
        <v>28500</v>
      </c>
      <c r="H38" s="429">
        <f t="shared" si="46"/>
        <v>220148.85522580644</v>
      </c>
      <c r="I38" s="446">
        <f>'SO MS'!E38</f>
        <v>108000</v>
      </c>
      <c r="J38" s="446">
        <f>SUM('SO JUNI 2026 (Rev.2)'!AH38:AS38)</f>
        <v>46590.458387096776</v>
      </c>
      <c r="K38" s="446">
        <f>'SO MS'!G38</f>
        <v>9600</v>
      </c>
      <c r="L38" s="446">
        <f t="shared" si="47"/>
        <v>10000</v>
      </c>
      <c r="M38" s="446">
        <f>'SO JUNI 2026 (Rev.2)'!BA38</f>
        <v>1800</v>
      </c>
      <c r="N38" s="446">
        <f>'SO JUNI 2026 (Rev.2)'!AT38</f>
        <v>3500</v>
      </c>
      <c r="O38" s="446">
        <f>'SO JUNI 2026 (Rev.2)'!AZ38</f>
        <v>0</v>
      </c>
      <c r="P38" s="446"/>
      <c r="Q38" s="452">
        <f t="shared" si="48"/>
        <v>179490.45838709676</v>
      </c>
    </row>
    <row r="39" spans="1:17" ht="15.75">
      <c r="A39" s="659"/>
      <c r="B39" s="318">
        <f t="shared" si="49"/>
        <v>46201</v>
      </c>
      <c r="C39" s="319" t="str">
        <f t="shared" si="44"/>
        <v>Mgg</v>
      </c>
      <c r="D39" s="425">
        <f t="shared" si="45"/>
        <v>-23167.467516129051</v>
      </c>
      <c r="E39" s="428">
        <f>SUM('SO JUNI 2026 (Rev.2)'!E39:AT39)</f>
        <v>153843.46487096776</v>
      </c>
      <c r="F39" s="428">
        <f>SUM('SO JUNI 2026 (Rev.2)'!AU39:BB39)</f>
        <v>11314.31296774194</v>
      </c>
      <c r="G39" s="428">
        <f>SUM('SO JUNI 2026 (Rev.2)'!BC39:BE39)</f>
        <v>28500</v>
      </c>
      <c r="H39" s="429">
        <f t="shared" si="46"/>
        <v>193657.77783870971</v>
      </c>
      <c r="I39" s="446">
        <f>'SO MS'!E39</f>
        <v>108000</v>
      </c>
      <c r="J39" s="446">
        <f>SUM('SO JUNI 2026 (Rev.2)'!AH39:AS39)</f>
        <v>37590.310322580648</v>
      </c>
      <c r="K39" s="446">
        <f>'SO MS'!G39</f>
        <v>9600</v>
      </c>
      <c r="L39" s="446">
        <f t="shared" si="47"/>
        <v>10000</v>
      </c>
      <c r="M39" s="446">
        <f>'SO JUNI 2026 (Rev.2)'!BA39</f>
        <v>1800</v>
      </c>
      <c r="N39" s="446">
        <f>'SO JUNI 2026 (Rev.2)'!AT39</f>
        <v>3500</v>
      </c>
      <c r="O39" s="446">
        <f>'SO JUNI 2026 (Rev.2)'!AZ39</f>
        <v>0</v>
      </c>
      <c r="P39" s="446"/>
      <c r="Q39" s="452">
        <f t="shared" si="48"/>
        <v>170490.31032258066</v>
      </c>
    </row>
    <row r="40" spans="1:17" ht="15.75">
      <c r="A40" s="659"/>
      <c r="B40" s="327" t="s">
        <v>57</v>
      </c>
      <c r="C40" s="319"/>
      <c r="D40" s="430">
        <f t="shared" ref="D40:Q40" si="50">SUM(D33:D39)</f>
        <v>-302008.85403225815</v>
      </c>
      <c r="E40" s="431">
        <f t="shared" si="50"/>
        <v>1240680.1022903225</v>
      </c>
      <c r="F40" s="431">
        <f t="shared" si="50"/>
        <v>85059.692387096744</v>
      </c>
      <c r="G40" s="431">
        <f t="shared" si="50"/>
        <v>199500</v>
      </c>
      <c r="H40" s="432">
        <f t="shared" si="50"/>
        <v>1525239.7946774194</v>
      </c>
      <c r="I40" s="447">
        <f t="shared" si="50"/>
        <v>756000</v>
      </c>
      <c r="J40" s="447">
        <f t="shared" si="50"/>
        <v>287321.439032258</v>
      </c>
      <c r="K40" s="447">
        <f t="shared" si="50"/>
        <v>67200</v>
      </c>
      <c r="L40" s="447">
        <f t="shared" si="50"/>
        <v>70000</v>
      </c>
      <c r="M40" s="447">
        <f t="shared" si="50"/>
        <v>12600</v>
      </c>
      <c r="N40" s="447">
        <f t="shared" si="50"/>
        <v>24500</v>
      </c>
      <c r="O40" s="447">
        <f t="shared" si="50"/>
        <v>5609.5016129031756</v>
      </c>
      <c r="P40" s="447">
        <f t="shared" si="50"/>
        <v>0</v>
      </c>
      <c r="Q40" s="453">
        <f t="shared" si="50"/>
        <v>1223230.9406451613</v>
      </c>
    </row>
    <row r="41" spans="1:17" ht="16.5" thickBot="1">
      <c r="A41" s="664"/>
      <c r="B41" s="327"/>
      <c r="C41" s="319"/>
      <c r="D41" s="425"/>
      <c r="E41" s="428"/>
      <c r="F41" s="428"/>
      <c r="G41" s="428"/>
      <c r="H41" s="429"/>
      <c r="I41" s="446"/>
      <c r="J41" s="446"/>
      <c r="K41" s="446"/>
      <c r="L41" s="446"/>
      <c r="M41" s="446"/>
      <c r="N41" s="446"/>
      <c r="O41" s="446"/>
      <c r="P41" s="446"/>
      <c r="Q41" s="452"/>
    </row>
    <row r="42" spans="1:17" ht="16.5" thickTop="1">
      <c r="A42" s="663">
        <f>WEEKNUM(B42)</f>
        <v>27</v>
      </c>
      <c r="B42" s="318">
        <f>B39+1</f>
        <v>46202</v>
      </c>
      <c r="C42" s="319" t="str">
        <f t="shared" ref="C42:C43" si="51">TEXT(B42,"ddd")</f>
        <v>Sen</v>
      </c>
      <c r="D42" s="425">
        <f t="shared" ref="D42:D43" si="52">Q42-H42</f>
        <v>-38174.396838709712</v>
      </c>
      <c r="E42" s="428">
        <f>SUM('SO JUNI 2026 (Rev.2)'!E42:AT42)</f>
        <v>181300.41903225807</v>
      </c>
      <c r="F42" s="428">
        <f>SUM('SO JUNI 2026 (Rev.2)'!AU42:BB42)</f>
        <v>12486.213290322576</v>
      </c>
      <c r="G42" s="428">
        <f>SUM('SO JUNI 2026 (Rev.2)'!BC42:BE42)</f>
        <v>28500</v>
      </c>
      <c r="H42" s="429">
        <f t="shared" ref="H42" si="53">SUM(E42:G42)</f>
        <v>222286.63232258064</v>
      </c>
      <c r="I42" s="446">
        <f>'SO MS'!E42</f>
        <v>108000</v>
      </c>
      <c r="J42" s="446">
        <f>SUM('SO JUNI 2026 (Rev.2)'!AH42:AS42)</f>
        <v>50090.335161290321</v>
      </c>
      <c r="K42" s="446">
        <f>'SO MS'!G42</f>
        <v>9600</v>
      </c>
      <c r="L42" s="446">
        <f t="shared" si="47"/>
        <v>10000</v>
      </c>
      <c r="M42" s="446">
        <f>'SO JUNI 2026 (Rev.2)'!BA42</f>
        <v>1800</v>
      </c>
      <c r="N42" s="446">
        <f>'SO JUNI 2026 (Rev.2)'!AT42</f>
        <v>3500</v>
      </c>
      <c r="O42" s="446">
        <f>'SO JUNI 2026 (Rev.2)'!AZ42</f>
        <v>1121.900322580635</v>
      </c>
      <c r="P42" s="446"/>
      <c r="Q42" s="452">
        <f t="shared" ref="Q42" si="54">SUM(I42:P42)</f>
        <v>184112.23548387093</v>
      </c>
    </row>
    <row r="43" spans="1:17" ht="15.75">
      <c r="A43" s="659"/>
      <c r="B43" s="318">
        <f t="shared" ref="B43" si="55">B42+1</f>
        <v>46203</v>
      </c>
      <c r="C43" s="319" t="str">
        <f t="shared" si="51"/>
        <v>Sel</v>
      </c>
      <c r="D43" s="425">
        <f t="shared" si="52"/>
        <v>-38174.396838709712</v>
      </c>
      <c r="E43" s="428">
        <f>SUM('SO JUNI 2026 (Rev.2)'!E43:AT43)</f>
        <v>181300.41903225807</v>
      </c>
      <c r="F43" s="428">
        <f>SUM('SO JUNI 2026 (Rev.2)'!AU43:BB43)</f>
        <v>12486.213290322576</v>
      </c>
      <c r="G43" s="428">
        <f>SUM('SO JUNI 2026 (Rev.2)'!BC43:BE43)</f>
        <v>28500</v>
      </c>
      <c r="H43" s="429">
        <f t="shared" ref="H43" si="56">SUM(E43:G43)</f>
        <v>222286.63232258064</v>
      </c>
      <c r="I43" s="446">
        <f>'SO MS'!E43</f>
        <v>108000</v>
      </c>
      <c r="J43" s="446">
        <f>SUM('SO JUNI 2026 (Rev.2)'!AH43:AS43)</f>
        <v>50090.335161290321</v>
      </c>
      <c r="K43" s="446">
        <f>'SO MS'!G43</f>
        <v>9600</v>
      </c>
      <c r="L43" s="446">
        <f t="shared" si="47"/>
        <v>10000</v>
      </c>
      <c r="M43" s="446">
        <f>'SO JUNI 2026 (Rev.2)'!BA43</f>
        <v>1800</v>
      </c>
      <c r="N43" s="446">
        <f>'SO JUNI 2026 (Rev.2)'!AT43</f>
        <v>3500</v>
      </c>
      <c r="O43" s="446">
        <f>'SO JUNI 2026 (Rev.2)'!AZ43</f>
        <v>1121.900322580635</v>
      </c>
      <c r="P43" s="446"/>
      <c r="Q43" s="452">
        <f t="shared" ref="Q43" si="57">SUM(I43:P43)</f>
        <v>184112.23548387093</v>
      </c>
    </row>
    <row r="44" spans="1:17" ht="15.75">
      <c r="A44" s="659"/>
      <c r="B44" s="327" t="s">
        <v>57</v>
      </c>
      <c r="C44" s="319"/>
      <c r="D44" s="430">
        <f>SUM(D42:D43)</f>
        <v>-76348.793677419424</v>
      </c>
      <c r="E44" s="563">
        <f t="shared" ref="E44:Q44" si="58">SUM(E42:E43)</f>
        <v>362600.83806451614</v>
      </c>
      <c r="F44" s="563">
        <f t="shared" si="58"/>
        <v>24972.426580645151</v>
      </c>
      <c r="G44" s="563">
        <f t="shared" si="58"/>
        <v>57000</v>
      </c>
      <c r="H44" s="564">
        <f t="shared" si="58"/>
        <v>444573.26464516128</v>
      </c>
      <c r="I44" s="565">
        <f t="shared" si="58"/>
        <v>216000</v>
      </c>
      <c r="J44" s="565">
        <f t="shared" si="58"/>
        <v>100180.67032258064</v>
      </c>
      <c r="K44" s="565">
        <f t="shared" si="58"/>
        <v>19200</v>
      </c>
      <c r="L44" s="565">
        <f t="shared" si="58"/>
        <v>20000</v>
      </c>
      <c r="M44" s="565">
        <f t="shared" si="58"/>
        <v>3600</v>
      </c>
      <c r="N44" s="565">
        <f t="shared" si="58"/>
        <v>7000</v>
      </c>
      <c r="O44" s="565">
        <f t="shared" si="58"/>
        <v>2243.80064516127</v>
      </c>
      <c r="P44" s="565">
        <f t="shared" si="58"/>
        <v>0</v>
      </c>
      <c r="Q44" s="566">
        <f t="shared" si="58"/>
        <v>368224.47096774186</v>
      </c>
    </row>
    <row r="45" spans="1:17" ht="16.5" thickBot="1">
      <c r="A45" s="664"/>
      <c r="B45" s="327"/>
      <c r="C45" s="319"/>
      <c r="D45" s="425"/>
      <c r="E45" s="428"/>
      <c r="F45" s="428"/>
      <c r="G45" s="428"/>
      <c r="H45" s="429"/>
      <c r="I45" s="446"/>
      <c r="J45" s="446"/>
      <c r="K45" s="446"/>
      <c r="L45" s="446"/>
      <c r="M45" s="446"/>
      <c r="N45" s="446"/>
      <c r="O45" s="446"/>
      <c r="P45" s="446"/>
      <c r="Q45" s="452"/>
    </row>
    <row r="46" spans="1:17" ht="16.5" thickTop="1">
      <c r="A46" s="328"/>
      <c r="B46" s="433" t="s">
        <v>57</v>
      </c>
      <c r="C46" s="434"/>
      <c r="D46" s="567">
        <f>SUM(D13+D22+D31+D40+D44)</f>
        <v>-1272159.3432903229</v>
      </c>
      <c r="E46" s="436">
        <f>SUM(E13+E22+E31+E40+E44)</f>
        <v>5278121.6743225809</v>
      </c>
      <c r="F46" s="436">
        <f t="shared" ref="F46:Q46" si="59">SUM(F13+F22+F31+F40+F44)</f>
        <v>361697.78477419342</v>
      </c>
      <c r="G46" s="436">
        <f t="shared" si="59"/>
        <v>750000</v>
      </c>
      <c r="H46" s="437">
        <f t="shared" si="59"/>
        <v>6389819.4590967745</v>
      </c>
      <c r="I46" s="448">
        <f t="shared" si="59"/>
        <v>3240000</v>
      </c>
      <c r="J46" s="448">
        <f t="shared" si="59"/>
        <v>1108222.1093548387</v>
      </c>
      <c r="K46" s="448">
        <f t="shared" si="59"/>
        <v>288000</v>
      </c>
      <c r="L46" s="448">
        <f t="shared" si="59"/>
        <v>300000</v>
      </c>
      <c r="M46" s="448">
        <f t="shared" si="59"/>
        <v>54000</v>
      </c>
      <c r="N46" s="448">
        <f t="shared" si="59"/>
        <v>105000</v>
      </c>
      <c r="O46" s="448">
        <f t="shared" si="59"/>
        <v>22438.006451612702</v>
      </c>
      <c r="P46" s="448">
        <f t="shared" si="59"/>
        <v>0</v>
      </c>
      <c r="Q46" s="454">
        <f t="shared" si="59"/>
        <v>5117660.1158064511</v>
      </c>
    </row>
    <row r="47" spans="1:17" ht="16.5" thickBot="1">
      <c r="A47" s="328"/>
      <c r="B47" s="438" t="s">
        <v>58</v>
      </c>
      <c r="C47" s="439"/>
      <c r="D47" s="568">
        <f>SUM(D6:D12,D15:D21,D24:D30,D33:D39,D42:D43)</f>
        <v>-1272159.3432903236</v>
      </c>
      <c r="E47" s="441">
        <f>SUM(E6:E12,E15:E21,E24:E30,E33:E39,E42:E43)</f>
        <v>5278121.67432258</v>
      </c>
      <c r="F47" s="441">
        <f t="shared" ref="F47:Q47" si="60">SUM(F6:F12,F15:F21,F24:F30,F33:F39,F42:F43)</f>
        <v>361697.78477419342</v>
      </c>
      <c r="G47" s="441">
        <f t="shared" si="60"/>
        <v>750000</v>
      </c>
      <c r="H47" s="442">
        <f t="shared" si="60"/>
        <v>6389819.4590967726</v>
      </c>
      <c r="I47" s="449">
        <f t="shared" si="60"/>
        <v>3240000</v>
      </c>
      <c r="J47" s="449">
        <f t="shared" si="60"/>
        <v>1108222.1093548387</v>
      </c>
      <c r="K47" s="449">
        <f t="shared" si="60"/>
        <v>288000</v>
      </c>
      <c r="L47" s="449">
        <f t="shared" si="60"/>
        <v>300000</v>
      </c>
      <c r="M47" s="449">
        <f t="shared" si="60"/>
        <v>54000</v>
      </c>
      <c r="N47" s="449">
        <f t="shared" si="60"/>
        <v>105000</v>
      </c>
      <c r="O47" s="449">
        <f t="shared" si="60"/>
        <v>22438.006451612699</v>
      </c>
      <c r="P47" s="449">
        <f t="shared" si="60"/>
        <v>0</v>
      </c>
      <c r="Q47" s="455">
        <f t="shared" si="60"/>
        <v>5117660.115806452</v>
      </c>
    </row>
    <row r="48" spans="1:17" ht="16.5" thickTop="1">
      <c r="A48" s="443"/>
      <c r="B48" s="407"/>
      <c r="C48" s="407"/>
    </row>
    <row r="49" spans="1:4" ht="15" customHeight="1">
      <c r="A49" s="387"/>
      <c r="B49" s="387"/>
      <c r="C49" s="387"/>
    </row>
    <row r="50" spans="1:4" ht="15.75" customHeight="1">
      <c r="A50" s="387"/>
      <c r="B50" s="387"/>
      <c r="C50" s="387"/>
    </row>
    <row r="51" spans="1:4" ht="15.75">
      <c r="A51" s="387"/>
      <c r="B51" s="408"/>
      <c r="C51" s="408"/>
      <c r="D51" s="408"/>
    </row>
    <row r="52" spans="1:4" ht="15" customHeight="1">
      <c r="A52" s="387"/>
      <c r="B52" s="387"/>
      <c r="C52" s="387"/>
    </row>
    <row r="53" spans="1:4" ht="15" customHeight="1">
      <c r="A53" s="387"/>
      <c r="B53" s="387"/>
      <c r="C53" s="387"/>
    </row>
    <row r="54" spans="1:4" ht="15" customHeight="1">
      <c r="A54" s="387"/>
    </row>
    <row r="55" spans="1:4" ht="15" customHeight="1">
      <c r="A55" s="387"/>
    </row>
    <row r="56" spans="1:4" ht="15" customHeight="1">
      <c r="A56" s="387"/>
    </row>
    <row r="57" spans="1:4" ht="15" customHeight="1">
      <c r="A57" s="387"/>
    </row>
    <row r="58" spans="1:4" ht="15.75" customHeight="1">
      <c r="A58" s="387"/>
    </row>
    <row r="59" spans="1:4">
      <c r="A59" s="387"/>
    </row>
    <row r="60" spans="1:4">
      <c r="A60" s="387"/>
    </row>
    <row r="61" spans="1:4">
      <c r="A61" s="387"/>
    </row>
  </sheetData>
  <mergeCells count="8">
    <mergeCell ref="A24:A32"/>
    <mergeCell ref="A33:A41"/>
    <mergeCell ref="A42:A45"/>
    <mergeCell ref="E4:H4"/>
    <mergeCell ref="I4:Q4"/>
    <mergeCell ref="B5:C5"/>
    <mergeCell ref="A6:A14"/>
    <mergeCell ref="A15:A23"/>
  </mergeCells>
  <conditionalFormatting sqref="A5:B5">
    <cfRule type="cellIs" dxfId="428" priority="21" operator="lessThan">
      <formula>0</formula>
    </cfRule>
  </conditionalFormatting>
  <conditionalFormatting sqref="A48:C49 A49:A61 B50:C52">
    <cfRule type="cellIs" dxfId="427" priority="58" operator="lessThan">
      <formula>0</formula>
    </cfRule>
  </conditionalFormatting>
  <conditionalFormatting sqref="B36:B39 B42:B43">
    <cfRule type="cellIs" dxfId="426" priority="19" operator="lessThan">
      <formula>0</formula>
    </cfRule>
  </conditionalFormatting>
  <conditionalFormatting sqref="B9:C10">
    <cfRule type="cellIs" dxfId="425" priority="18" operator="lessThan">
      <formula>0</formula>
    </cfRule>
  </conditionalFormatting>
  <conditionalFormatting sqref="B46:D47">
    <cfRule type="cellIs" dxfId="424" priority="59" operator="lessThan">
      <formula>0</formula>
    </cfRule>
  </conditionalFormatting>
  <conditionalFormatting sqref="D6:D45">
    <cfRule type="cellIs" dxfId="423" priority="1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zoomScale="90" zoomScaleNormal="90" workbookViewId="0">
      <pane xSplit="3" ySplit="5" topLeftCell="D39" activePane="bottomRight" state="frozen"/>
      <selection pane="topRight"/>
      <selection pane="bottomLeft"/>
      <selection pane="bottomRight" activeCell="B43" sqref="B43:C43"/>
    </sheetView>
  </sheetViews>
  <sheetFormatPr defaultColWidth="9" defaultRowHeight="15"/>
  <cols>
    <col min="1" max="1" width="12.85546875" style="355" customWidth="1"/>
    <col min="2" max="2" width="15.5703125" style="355" customWidth="1"/>
    <col min="3" max="3" width="13" style="355" customWidth="1"/>
    <col min="4" max="4" width="36" style="387" customWidth="1"/>
    <col min="5" max="5" width="15.7109375" customWidth="1"/>
    <col min="6" max="6" width="15.5703125" customWidth="1"/>
    <col min="7" max="8" width="16.7109375" customWidth="1"/>
    <col min="9" max="9" width="13.85546875" bestFit="1" customWidth="1"/>
    <col min="10" max="10" width="13.28515625" customWidth="1"/>
    <col min="11" max="11" width="14" customWidth="1"/>
    <col min="12" max="12" width="13.42578125" customWidth="1"/>
    <col min="13" max="13" width="11.85546875" customWidth="1"/>
    <col min="14" max="14" width="21.7109375" customWidth="1"/>
    <col min="15" max="15" width="15.42578125" customWidth="1"/>
    <col min="16" max="16" width="14.5703125" customWidth="1"/>
    <col min="17" max="17" width="16.7109375" customWidth="1"/>
  </cols>
  <sheetData>
    <row r="1" spans="1:17" ht="21">
      <c r="A1" s="419" t="s">
        <v>66</v>
      </c>
      <c r="B1" s="388"/>
      <c r="C1" s="388"/>
      <c r="D1" s="420"/>
    </row>
    <row r="2" spans="1:17" ht="20.25">
      <c r="A2" s="388"/>
      <c r="B2" s="388"/>
      <c r="C2" s="388"/>
      <c r="D2" s="420"/>
    </row>
    <row r="3" spans="1:17" ht="20.25">
      <c r="A3" s="388"/>
      <c r="B3" s="388"/>
      <c r="C3" s="388"/>
      <c r="D3" s="420"/>
    </row>
    <row r="4" spans="1:17" ht="18.75">
      <c r="A4" s="390">
        <f>'SO JUNI 2026 (Rev.2)'!A3</f>
        <v>46174</v>
      </c>
      <c r="B4" s="390"/>
      <c r="C4" s="390"/>
      <c r="D4" s="421"/>
      <c r="E4" s="665" t="s">
        <v>81</v>
      </c>
      <c r="F4" s="666"/>
      <c r="G4" s="666"/>
      <c r="H4" s="666"/>
      <c r="I4" s="667" t="s">
        <v>68</v>
      </c>
      <c r="J4" s="667"/>
      <c r="K4" s="667"/>
      <c r="L4" s="667"/>
      <c r="M4" s="667"/>
      <c r="N4" s="667"/>
      <c r="O4" s="667"/>
      <c r="P4" s="667"/>
      <c r="Q4" s="668"/>
    </row>
    <row r="5" spans="1:17" s="418" customFormat="1" ht="20.25" thickTop="1" thickBot="1">
      <c r="A5" s="392" t="s">
        <v>5</v>
      </c>
      <c r="B5" s="661" t="s">
        <v>6</v>
      </c>
      <c r="C5" s="662"/>
      <c r="D5" s="422" t="s">
        <v>82</v>
      </c>
      <c r="E5" s="423" t="s">
        <v>70</v>
      </c>
      <c r="F5" s="423" t="s">
        <v>71</v>
      </c>
      <c r="G5" s="423" t="s">
        <v>72</v>
      </c>
      <c r="H5" s="424" t="s">
        <v>7</v>
      </c>
      <c r="I5" s="444" t="s">
        <v>73</v>
      </c>
      <c r="J5" s="444" t="s">
        <v>74</v>
      </c>
      <c r="K5" s="444" t="s">
        <v>75</v>
      </c>
      <c r="L5" s="444" t="s">
        <v>76</v>
      </c>
      <c r="M5" s="444" t="s">
        <v>77</v>
      </c>
      <c r="N5" s="444" t="s">
        <v>78</v>
      </c>
      <c r="O5" s="444" t="s">
        <v>79</v>
      </c>
      <c r="P5" s="444" t="s">
        <v>80</v>
      </c>
      <c r="Q5" s="450" t="s">
        <v>7</v>
      </c>
    </row>
    <row r="6" spans="1:17" ht="16.5" thickTop="1">
      <c r="A6" s="663">
        <f>WEEKNUM(B6)</f>
        <v>23</v>
      </c>
      <c r="B6" s="314">
        <f>A4</f>
        <v>46174</v>
      </c>
      <c r="C6" s="315" t="str">
        <f t="shared" ref="C6:C8" si="0">TEXT(B6,"ddd")</f>
        <v>Sen</v>
      </c>
      <c r="D6" s="425">
        <f t="shared" ref="D6:D8" si="1">Q6-H6</f>
        <v>-46104.241290322592</v>
      </c>
      <c r="E6" s="426">
        <f>SUM('SO JUNI 2026 (Rev.2)'!E6:AT6)</f>
        <v>152800.41903225807</v>
      </c>
      <c r="F6" s="426">
        <f>SUM('SO JUNI 2026 (Rev.2)'!AU6:BE6)</f>
        <v>24444.702258064524</v>
      </c>
      <c r="G6" s="426">
        <f>SUM('SO JUNI 2026 (Rev.2)'!AZ6:BA6)</f>
        <v>1800</v>
      </c>
      <c r="H6" s="427">
        <f>SUM(E6:G6)</f>
        <v>179045.1212903226</v>
      </c>
      <c r="I6" s="445">
        <f>'Summary sales'!D8</f>
        <v>88200.220000000016</v>
      </c>
      <c r="J6" s="445">
        <f>'Summary sales'!E8</f>
        <v>36130.03</v>
      </c>
      <c r="K6" s="445">
        <f>'Summary sales'!F8</f>
        <v>8610.630000000001</v>
      </c>
      <c r="L6" s="445">
        <f>'Summary sales'!G8</f>
        <v>0</v>
      </c>
      <c r="M6" s="445"/>
      <c r="N6" s="445">
        <f>'Summary sales'!I8</f>
        <v>0</v>
      </c>
      <c r="O6" s="445"/>
      <c r="P6" s="445"/>
      <c r="Q6" s="451">
        <f>SUM(I6:P6)</f>
        <v>132940.88</v>
      </c>
    </row>
    <row r="7" spans="1:17" ht="15.75">
      <c r="A7" s="659"/>
      <c r="B7" s="318">
        <f t="shared" ref="B7:B8" si="2">B6+1</f>
        <v>46175</v>
      </c>
      <c r="C7" s="319" t="str">
        <f t="shared" si="0"/>
        <v>Sel</v>
      </c>
      <c r="D7" s="425">
        <f t="shared" si="1"/>
        <v>-66522.392645161279</v>
      </c>
      <c r="E7" s="428">
        <f>SUM('SO JUNI 2026 (Rev.2)'!E7:AT7)</f>
        <v>180800.41903225807</v>
      </c>
      <c r="F7" s="428">
        <f>SUM('SO JUNI 2026 (Rev.2)'!AU7:BE7)</f>
        <v>25986.213290322576</v>
      </c>
      <c r="G7" s="428">
        <f>SUM('SO JUNI 2026 (Rev.2)'!AZ7:BA7)</f>
        <v>2921.900322580635</v>
      </c>
      <c r="H7" s="429">
        <f t="shared" ref="H7:H8" si="3">SUM(E7:G7)</f>
        <v>209708.53264516126</v>
      </c>
      <c r="I7" s="446">
        <f>'Summary sales'!D9</f>
        <v>103046.29</v>
      </c>
      <c r="J7" s="446">
        <f>'Summary sales'!E9</f>
        <v>36697.269999999997</v>
      </c>
      <c r="K7" s="446">
        <f>'Summary sales'!F9</f>
        <v>3442.58</v>
      </c>
      <c r="L7" s="446">
        <f>'Summary sales'!G9</f>
        <v>0</v>
      </c>
      <c r="M7" s="446"/>
      <c r="N7" s="446">
        <f>'Summary sales'!I9</f>
        <v>0</v>
      </c>
      <c r="O7" s="446"/>
      <c r="P7" s="446"/>
      <c r="Q7" s="452">
        <f t="shared" ref="Q7:Q8" si="4">SUM(I7:P7)</f>
        <v>143186.13999999998</v>
      </c>
    </row>
    <row r="8" spans="1:17" ht="15.75">
      <c r="A8" s="659"/>
      <c r="B8" s="318">
        <f t="shared" si="2"/>
        <v>46176</v>
      </c>
      <c r="C8" s="319" t="str">
        <f t="shared" si="0"/>
        <v>Rab</v>
      </c>
      <c r="D8" s="425">
        <f t="shared" si="1"/>
        <v>-28334.942645161209</v>
      </c>
      <c r="E8" s="428">
        <f>SUM('SO JUNI 2026 (Rev.2)'!E8:AT8)</f>
        <v>180800.41903225807</v>
      </c>
      <c r="F8" s="428">
        <f>SUM('SO JUNI 2026 (Rev.2)'!AU8:BE8)</f>
        <v>25986.213290322576</v>
      </c>
      <c r="G8" s="428">
        <f>SUM('SO JUNI 2026 (Rev.2)'!AZ8:BA8)</f>
        <v>2921.900322580635</v>
      </c>
      <c r="H8" s="429">
        <f t="shared" si="3"/>
        <v>209708.53264516126</v>
      </c>
      <c r="I8" s="446">
        <f>'Summary sales'!D10</f>
        <v>131646.30000000005</v>
      </c>
      <c r="J8" s="446">
        <f>'Summary sales'!E10</f>
        <v>46224.410000000011</v>
      </c>
      <c r="K8" s="446">
        <f>'Summary sales'!F10</f>
        <v>3502.88</v>
      </c>
      <c r="L8" s="446">
        <f>'Summary sales'!G10</f>
        <v>0</v>
      </c>
      <c r="M8" s="446"/>
      <c r="N8" s="446">
        <f>'Summary sales'!I10</f>
        <v>0</v>
      </c>
      <c r="O8" s="446"/>
      <c r="P8" s="446"/>
      <c r="Q8" s="452">
        <f t="shared" si="4"/>
        <v>181373.59000000005</v>
      </c>
    </row>
    <row r="9" spans="1:17" ht="15.75">
      <c r="A9" s="659"/>
      <c r="B9" s="318">
        <f>B8+1</f>
        <v>46177</v>
      </c>
      <c r="C9" s="319" t="str">
        <f t="shared" ref="C9:C15" si="5">TEXT(B9,"ddd")</f>
        <v>Kam</v>
      </c>
      <c r="D9" s="425">
        <f t="shared" ref="D9:D15" si="6">Q9-H9</f>
        <v>-29777.252645161236</v>
      </c>
      <c r="E9" s="428">
        <f>SUM('SO JUNI 2026 (Rev.2)'!E9:AT9)</f>
        <v>180800.41903225807</v>
      </c>
      <c r="F9" s="428">
        <f>SUM('SO JUNI 2026 (Rev.2)'!AU9:BE9)</f>
        <v>25986.213290322576</v>
      </c>
      <c r="G9" s="428">
        <f>SUM('SO JUNI 2026 (Rev.2)'!AZ9:BA9)</f>
        <v>2921.900322580635</v>
      </c>
      <c r="H9" s="429">
        <f t="shared" ref="H9:H15" si="7">SUM(E9:G9)</f>
        <v>209708.53264516126</v>
      </c>
      <c r="I9" s="446">
        <f>'Summary sales'!D11</f>
        <v>129880.06000000001</v>
      </c>
      <c r="J9" s="446">
        <f>'Summary sales'!E11</f>
        <v>37276.400000000001</v>
      </c>
      <c r="K9" s="446">
        <f>'Summary sales'!F11</f>
        <v>8719.67</v>
      </c>
      <c r="L9" s="446">
        <f>'Summary sales'!G11</f>
        <v>0</v>
      </c>
      <c r="M9" s="446"/>
      <c r="N9" s="446">
        <f>'Summary sales'!I11</f>
        <v>4055.15</v>
      </c>
      <c r="O9" s="446"/>
      <c r="P9" s="446"/>
      <c r="Q9" s="452">
        <f t="shared" ref="Q9:Q15" si="8">SUM(I9:P9)</f>
        <v>179931.28000000003</v>
      </c>
    </row>
    <row r="10" spans="1:17" ht="15.75">
      <c r="A10" s="659"/>
      <c r="B10" s="318">
        <f t="shared" ref="B10:B12" si="9">B9+1</f>
        <v>46178</v>
      </c>
      <c r="C10" s="319" t="str">
        <f t="shared" si="5"/>
        <v>Jum</v>
      </c>
      <c r="D10" s="425">
        <f t="shared" si="6"/>
        <v>-11021.102645161271</v>
      </c>
      <c r="E10" s="428">
        <f>SUM('SO JUNI 2026 (Rev.2)'!E10:AT10)</f>
        <v>180800.41903225807</v>
      </c>
      <c r="F10" s="428">
        <f>SUM('SO JUNI 2026 (Rev.2)'!AU10:BE10)</f>
        <v>25986.213290322576</v>
      </c>
      <c r="G10" s="428">
        <f>SUM('SO JUNI 2026 (Rev.2)'!AZ10:BA10)</f>
        <v>2921.900322580635</v>
      </c>
      <c r="H10" s="429">
        <f t="shared" si="7"/>
        <v>209708.53264516126</v>
      </c>
      <c r="I10" s="446">
        <f>'Summary sales'!D12</f>
        <v>131577.80000000002</v>
      </c>
      <c r="J10" s="446">
        <f>'Summary sales'!E12</f>
        <v>42409.96</v>
      </c>
      <c r="K10" s="446">
        <f>'Summary sales'!F12</f>
        <v>13049.65</v>
      </c>
      <c r="L10" s="446">
        <f>'Summary sales'!G12</f>
        <v>7939.9</v>
      </c>
      <c r="M10" s="446"/>
      <c r="N10" s="446">
        <f>'Summary sales'!I12</f>
        <v>3710.12</v>
      </c>
      <c r="O10" s="446"/>
      <c r="P10" s="446"/>
      <c r="Q10" s="452">
        <f t="shared" si="8"/>
        <v>198687.43</v>
      </c>
    </row>
    <row r="11" spans="1:17" ht="15.75">
      <c r="A11" s="659"/>
      <c r="B11" s="318">
        <f t="shared" si="9"/>
        <v>46179</v>
      </c>
      <c r="C11" s="319" t="str">
        <f t="shared" si="5"/>
        <v>Sab</v>
      </c>
      <c r="D11" s="425">
        <f t="shared" si="6"/>
        <v>-17333.845225806406</v>
      </c>
      <c r="E11" s="428">
        <f>SUM('SO JUNI 2026 (Rev.2)'!E11:AT11)</f>
        <v>180334.5422580645</v>
      </c>
      <c r="F11" s="428">
        <f>SUM('SO JUNI 2026 (Rev.2)'!AU11:BE11)</f>
        <v>24814.312967741942</v>
      </c>
      <c r="G11" s="428">
        <f>SUM('SO JUNI 2026 (Rev.2)'!AZ11:BA11)</f>
        <v>1800</v>
      </c>
      <c r="H11" s="429">
        <f t="shared" si="7"/>
        <v>206948.85522580644</v>
      </c>
      <c r="I11" s="446">
        <f>'Summary sales'!D13</f>
        <v>127620.56000000003</v>
      </c>
      <c r="J11" s="446">
        <f>'Summary sales'!E13</f>
        <v>47833.25</v>
      </c>
      <c r="K11" s="446">
        <f>'Summary sales'!F13</f>
        <v>14161.199999999999</v>
      </c>
      <c r="L11" s="446">
        <f>'Summary sales'!G13</f>
        <v>0</v>
      </c>
      <c r="M11" s="446"/>
      <c r="N11" s="446">
        <f>'Summary sales'!I13</f>
        <v>0</v>
      </c>
      <c r="O11" s="446"/>
      <c r="P11" s="446"/>
      <c r="Q11" s="452">
        <f t="shared" si="8"/>
        <v>189615.01000000004</v>
      </c>
    </row>
    <row r="12" spans="1:17" ht="15.75">
      <c r="A12" s="659"/>
      <c r="B12" s="318">
        <f t="shared" si="9"/>
        <v>46180</v>
      </c>
      <c r="C12" s="319" t="str">
        <f t="shared" si="5"/>
        <v>Mgg</v>
      </c>
      <c r="D12" s="425">
        <f t="shared" si="6"/>
        <v>-12257.987838709669</v>
      </c>
      <c r="E12" s="428">
        <f>SUM('SO JUNI 2026 (Rev.2)'!E12:AT12)</f>
        <v>153843.46487096776</v>
      </c>
      <c r="F12" s="428">
        <f>SUM('SO JUNI 2026 (Rev.2)'!AU12:BE12)</f>
        <v>24814.312967741942</v>
      </c>
      <c r="G12" s="428">
        <f>SUM('SO JUNI 2026 (Rev.2)'!AZ12:BA12)</f>
        <v>1800</v>
      </c>
      <c r="H12" s="429">
        <f t="shared" si="7"/>
        <v>180457.77783870971</v>
      </c>
      <c r="I12" s="446">
        <f>'Summary sales'!D14</f>
        <v>119461.99000000002</v>
      </c>
      <c r="J12" s="446">
        <f>'Summary sales'!E14</f>
        <v>31263.59</v>
      </c>
      <c r="K12" s="446">
        <f>'Summary sales'!F14</f>
        <v>13423.17</v>
      </c>
      <c r="L12" s="446">
        <f>'Summary sales'!G14</f>
        <v>0</v>
      </c>
      <c r="M12" s="446"/>
      <c r="N12" s="446">
        <f>'Summary sales'!I14</f>
        <v>4051.04</v>
      </c>
      <c r="O12" s="446"/>
      <c r="P12" s="446"/>
      <c r="Q12" s="452">
        <f t="shared" si="8"/>
        <v>168199.79000000004</v>
      </c>
    </row>
    <row r="13" spans="1:17" ht="15.75">
      <c r="A13" s="659"/>
      <c r="B13" s="327" t="s">
        <v>57</v>
      </c>
      <c r="C13" s="319"/>
      <c r="D13" s="430">
        <f>SUM(D6:D12)</f>
        <v>-211351.76493548366</v>
      </c>
      <c r="E13" s="563">
        <f t="shared" ref="E13:Q13" si="10">SUM(E6:E12)</f>
        <v>1210180.1022903225</v>
      </c>
      <c r="F13" s="563">
        <f t="shared" si="10"/>
        <v>178018.18135483871</v>
      </c>
      <c r="G13" s="563">
        <f t="shared" si="10"/>
        <v>17087.601290322542</v>
      </c>
      <c r="H13" s="564">
        <f t="shared" si="10"/>
        <v>1405285.8849354838</v>
      </c>
      <c r="I13" s="565">
        <f t="shared" si="10"/>
        <v>831433.22000000009</v>
      </c>
      <c r="J13" s="565">
        <f t="shared" si="10"/>
        <v>277834.90999999997</v>
      </c>
      <c r="K13" s="565">
        <f t="shared" si="10"/>
        <v>64909.78</v>
      </c>
      <c r="L13" s="565">
        <f t="shared" si="10"/>
        <v>7939.9</v>
      </c>
      <c r="M13" s="565">
        <f t="shared" si="10"/>
        <v>0</v>
      </c>
      <c r="N13" s="565">
        <f t="shared" si="10"/>
        <v>11816.310000000001</v>
      </c>
      <c r="O13" s="565">
        <f t="shared" si="10"/>
        <v>0</v>
      </c>
      <c r="P13" s="565">
        <f t="shared" si="10"/>
        <v>0</v>
      </c>
      <c r="Q13" s="566">
        <f t="shared" si="10"/>
        <v>1193934.1200000001</v>
      </c>
    </row>
    <row r="14" spans="1:17" ht="16.5" thickBot="1">
      <c r="A14" s="664"/>
      <c r="B14" s="327"/>
      <c r="C14" s="319"/>
      <c r="D14" s="425"/>
      <c r="E14" s="428"/>
      <c r="F14" s="428"/>
      <c r="G14" s="428"/>
      <c r="H14" s="429"/>
      <c r="I14" s="446"/>
      <c r="J14" s="446"/>
      <c r="K14" s="446"/>
      <c r="L14" s="446"/>
      <c r="M14" s="446"/>
      <c r="N14" s="446"/>
      <c r="O14" s="446"/>
      <c r="P14" s="446"/>
      <c r="Q14" s="452"/>
    </row>
    <row r="15" spans="1:17" ht="16.5" thickTop="1">
      <c r="A15" s="663">
        <f>WEEKNUM(B15)</f>
        <v>24</v>
      </c>
      <c r="B15" s="318">
        <f>B12+1</f>
        <v>46181</v>
      </c>
      <c r="C15" s="319" t="str">
        <f t="shared" si="5"/>
        <v>Sen</v>
      </c>
      <c r="D15" s="425">
        <f t="shared" si="6"/>
        <v>-25252.37264516126</v>
      </c>
      <c r="E15" s="428">
        <f>SUM('SO JUNI 2026 (Rev.2)'!E15:AT15)</f>
        <v>180800.41903225807</v>
      </c>
      <c r="F15" s="428">
        <f>SUM('SO JUNI 2026 (Rev.2)'!AU15:BE15)</f>
        <v>40986.213290322572</v>
      </c>
      <c r="G15" s="428">
        <f>SUM('SO JUNI 2026 (Rev.2)'!AZ15:BA15)</f>
        <v>2921.900322580635</v>
      </c>
      <c r="H15" s="429">
        <f t="shared" si="7"/>
        <v>224708.53264516126</v>
      </c>
      <c r="I15" s="446">
        <f>'Summary sales'!D15</f>
        <v>139463.82</v>
      </c>
      <c r="J15" s="446">
        <f>'Summary sales'!E15</f>
        <v>41229.24</v>
      </c>
      <c r="K15" s="446">
        <f>'Summary sales'!F15</f>
        <v>14547.9</v>
      </c>
      <c r="L15" s="446">
        <f>'Summary sales'!G15</f>
        <v>0</v>
      </c>
      <c r="M15" s="446"/>
      <c r="N15" s="446">
        <f>'Summary sales'!I15</f>
        <v>4215.2</v>
      </c>
      <c r="O15" s="446"/>
      <c r="P15" s="446"/>
      <c r="Q15" s="452">
        <f t="shared" si="8"/>
        <v>199456.16</v>
      </c>
    </row>
    <row r="16" spans="1:17" ht="15.75">
      <c r="A16" s="659"/>
      <c r="B16" s="318">
        <f t="shared" ref="B16:B17" si="11">B15+1</f>
        <v>46182</v>
      </c>
      <c r="C16" s="319" t="str">
        <f t="shared" ref="C16:C17" si="12">TEXT(B16,"ddd")</f>
        <v>Sel</v>
      </c>
      <c r="D16" s="425">
        <f t="shared" ref="D16:D17" si="13">Q16-H16</f>
        <v>-33661.072645161214</v>
      </c>
      <c r="E16" s="428">
        <f>SUM('SO JUNI 2026 (Rev.2)'!E16:AT16)</f>
        <v>180800.41903225807</v>
      </c>
      <c r="F16" s="428">
        <f>SUM('SO JUNI 2026 (Rev.2)'!AU16:BE16)</f>
        <v>40986.213290322572</v>
      </c>
      <c r="G16" s="428">
        <f>SUM('SO JUNI 2026 (Rev.2)'!AZ16:BA16)</f>
        <v>2921.900322580635</v>
      </c>
      <c r="H16" s="429">
        <f t="shared" ref="H16:H17" si="14">SUM(E16:G16)</f>
        <v>224708.53264516126</v>
      </c>
      <c r="I16" s="446">
        <f>'Summary sales'!D16</f>
        <v>137865.00000000003</v>
      </c>
      <c r="J16" s="446">
        <f>'Summary sales'!E16</f>
        <v>38300.380000000005</v>
      </c>
      <c r="K16" s="446">
        <f>'Summary sales'!F16</f>
        <v>10612.04</v>
      </c>
      <c r="L16" s="446">
        <f>'Summary sales'!G16</f>
        <v>0</v>
      </c>
      <c r="M16" s="446"/>
      <c r="N16" s="446">
        <f>'Summary sales'!I16</f>
        <v>4270.04</v>
      </c>
      <c r="O16" s="446"/>
      <c r="P16" s="446"/>
      <c r="Q16" s="452">
        <f t="shared" ref="Q16:Q17" si="15">SUM(I16:P16)</f>
        <v>191047.46000000005</v>
      </c>
    </row>
    <row r="17" spans="1:17" ht="15.75">
      <c r="A17" s="659"/>
      <c r="B17" s="318">
        <f t="shared" si="11"/>
        <v>46183</v>
      </c>
      <c r="C17" s="319" t="str">
        <f t="shared" si="12"/>
        <v>Rab</v>
      </c>
      <c r="D17" s="425">
        <f t="shared" si="13"/>
        <v>-54227.432645161258</v>
      </c>
      <c r="E17" s="428">
        <f>SUM('SO JUNI 2026 (Rev.2)'!E17:AT17)</f>
        <v>180800.41903225807</v>
      </c>
      <c r="F17" s="428">
        <f>SUM('SO JUNI 2026 (Rev.2)'!AU17:BE17)</f>
        <v>40986.213290322572</v>
      </c>
      <c r="G17" s="428">
        <f>SUM('SO JUNI 2026 (Rev.2)'!AZ17:BA17)</f>
        <v>2921.900322580635</v>
      </c>
      <c r="H17" s="429">
        <f t="shared" si="14"/>
        <v>224708.53264516126</v>
      </c>
      <c r="I17" s="446">
        <f>'Summary sales'!D17</f>
        <v>117095.25000000001</v>
      </c>
      <c r="J17" s="446">
        <f>'Summary sales'!E17</f>
        <v>43994.020000000004</v>
      </c>
      <c r="K17" s="446">
        <f>'Summary sales'!F17</f>
        <v>9391.83</v>
      </c>
      <c r="L17" s="446">
        <f>'Summary sales'!G17</f>
        <v>0</v>
      </c>
      <c r="M17" s="446"/>
      <c r="N17" s="446">
        <f>'Summary sales'!I17</f>
        <v>0</v>
      </c>
      <c r="O17" s="446"/>
      <c r="P17" s="446"/>
      <c r="Q17" s="452">
        <f t="shared" si="15"/>
        <v>170481.1</v>
      </c>
    </row>
    <row r="18" spans="1:17" ht="15.75">
      <c r="A18" s="659"/>
      <c r="B18" s="318">
        <f>B17+1</f>
        <v>46184</v>
      </c>
      <c r="C18" s="319" t="str">
        <f t="shared" ref="C18:C21" si="16">TEXT(B18,"ddd")</f>
        <v>Kam</v>
      </c>
      <c r="D18" s="425">
        <f t="shared" ref="D18:D21" si="17">Q18-H18</f>
        <v>-44850.612645161193</v>
      </c>
      <c r="E18" s="428">
        <f>SUM('SO JUNI 2026 (Rev.2)'!E18:AT18)</f>
        <v>180800.41903225807</v>
      </c>
      <c r="F18" s="428">
        <f>SUM('SO JUNI 2026 (Rev.2)'!AU18:BE18)</f>
        <v>40986.213290322572</v>
      </c>
      <c r="G18" s="428">
        <f>SUM('SO JUNI 2026 (Rev.2)'!AZ18:BA18)</f>
        <v>2921.900322580635</v>
      </c>
      <c r="H18" s="429">
        <f t="shared" ref="H18:H21" si="18">SUM(E18:G18)</f>
        <v>224708.53264516126</v>
      </c>
      <c r="I18" s="446">
        <f>'Summary sales'!D18</f>
        <v>116202.40000000005</v>
      </c>
      <c r="J18" s="446">
        <f>'Summary sales'!E18</f>
        <v>46370.97</v>
      </c>
      <c r="K18" s="446">
        <f>'Summary sales'!F18</f>
        <v>8828.92</v>
      </c>
      <c r="L18" s="446">
        <f>'Summary sales'!G18</f>
        <v>4606.87</v>
      </c>
      <c r="M18" s="446"/>
      <c r="N18" s="446">
        <f>'Summary sales'!I18</f>
        <v>3848.76</v>
      </c>
      <c r="O18" s="446"/>
      <c r="P18" s="446"/>
      <c r="Q18" s="452">
        <f t="shared" ref="Q18:Q21" si="19">SUM(I18:P18)</f>
        <v>179857.92000000007</v>
      </c>
    </row>
    <row r="19" spans="1:17" ht="15.75">
      <c r="A19" s="659"/>
      <c r="B19" s="318">
        <f t="shared" ref="B19:B21" si="20">B18+1</f>
        <v>46185</v>
      </c>
      <c r="C19" s="319" t="str">
        <f t="shared" si="16"/>
        <v>Jum</v>
      </c>
      <c r="D19" s="425">
        <f t="shared" si="17"/>
        <v>-30611.63264516124</v>
      </c>
      <c r="E19" s="428">
        <f>SUM('SO JUNI 2026 (Rev.2)'!E19:AT19)</f>
        <v>180800.41903225807</v>
      </c>
      <c r="F19" s="428">
        <f>SUM('SO JUNI 2026 (Rev.2)'!AU19:BE19)</f>
        <v>40986.213290322572</v>
      </c>
      <c r="G19" s="428">
        <f>SUM('SO JUNI 2026 (Rev.2)'!AZ19:BA19)</f>
        <v>2921.900322580635</v>
      </c>
      <c r="H19" s="429">
        <f t="shared" si="18"/>
        <v>224708.53264516126</v>
      </c>
      <c r="I19" s="446">
        <f>'Summary sales'!D19</f>
        <v>136058.13000000003</v>
      </c>
      <c r="J19" s="446">
        <f>'Summary sales'!E19</f>
        <v>43566.5</v>
      </c>
      <c r="K19" s="446">
        <f>'Summary sales'!F19</f>
        <v>10493.44</v>
      </c>
      <c r="L19" s="446">
        <f>'Summary sales'!G19</f>
        <v>0</v>
      </c>
      <c r="M19" s="446"/>
      <c r="N19" s="446">
        <f>'Summary sales'!I19</f>
        <v>3978.83</v>
      </c>
      <c r="O19" s="446"/>
      <c r="P19" s="446"/>
      <c r="Q19" s="452">
        <f t="shared" si="19"/>
        <v>194096.90000000002</v>
      </c>
    </row>
    <row r="20" spans="1:17" ht="15.75">
      <c r="A20" s="659"/>
      <c r="B20" s="318">
        <f t="shared" si="20"/>
        <v>46186</v>
      </c>
      <c r="C20" s="319" t="str">
        <f t="shared" si="16"/>
        <v>Sab</v>
      </c>
      <c r="D20" s="425">
        <f t="shared" si="17"/>
        <v>-18070.75522580641</v>
      </c>
      <c r="E20" s="428">
        <f>SUM('SO JUNI 2026 (Rev.2)'!E20:AT20)</f>
        <v>180334.5422580645</v>
      </c>
      <c r="F20" s="428">
        <f>SUM('SO JUNI 2026 (Rev.2)'!AU20:BE20)</f>
        <v>39814.312967741942</v>
      </c>
      <c r="G20" s="428">
        <f>SUM('SO JUNI 2026 (Rev.2)'!AZ20:BA20)</f>
        <v>1800</v>
      </c>
      <c r="H20" s="429">
        <f t="shared" si="18"/>
        <v>221948.85522580644</v>
      </c>
      <c r="I20" s="446">
        <f>'Summary sales'!D20</f>
        <v>143783.76000000004</v>
      </c>
      <c r="J20" s="446">
        <f>'Summary sales'!E20</f>
        <v>39521.450000000004</v>
      </c>
      <c r="K20" s="446">
        <f>'Summary sales'!F20</f>
        <v>16723.93</v>
      </c>
      <c r="L20" s="446">
        <f>'Summary sales'!G20</f>
        <v>0</v>
      </c>
      <c r="M20" s="446"/>
      <c r="N20" s="446">
        <f>'Summary sales'!I20</f>
        <v>3848.96</v>
      </c>
      <c r="O20" s="446"/>
      <c r="P20" s="446"/>
      <c r="Q20" s="452">
        <f t="shared" si="19"/>
        <v>203878.10000000003</v>
      </c>
    </row>
    <row r="21" spans="1:17" ht="15.75">
      <c r="A21" s="659"/>
      <c r="B21" s="318">
        <f t="shared" si="20"/>
        <v>46187</v>
      </c>
      <c r="C21" s="319" t="str">
        <f t="shared" si="16"/>
        <v>Mgg</v>
      </c>
      <c r="D21" s="425">
        <f t="shared" si="17"/>
        <v>-5440.6678387096326</v>
      </c>
      <c r="E21" s="428">
        <f>SUM('SO JUNI 2026 (Rev.2)'!E21:AT21)</f>
        <v>153843.46487096776</v>
      </c>
      <c r="F21" s="428">
        <f>SUM('SO JUNI 2026 (Rev.2)'!AU21:BE21)</f>
        <v>39814.312967741942</v>
      </c>
      <c r="G21" s="428">
        <f>SUM('SO JUNI 2026 (Rev.2)'!AZ21:BA21)</f>
        <v>1800</v>
      </c>
      <c r="H21" s="429">
        <f t="shared" si="18"/>
        <v>195457.77783870971</v>
      </c>
      <c r="I21" s="446">
        <f>'Summary sales'!D21</f>
        <v>133555.40000000008</v>
      </c>
      <c r="J21" s="446">
        <f>'Summary sales'!E21</f>
        <v>40758.089999999997</v>
      </c>
      <c r="K21" s="446">
        <f>'Summary sales'!F21</f>
        <v>11702.490000000002</v>
      </c>
      <c r="L21" s="446">
        <f>'Summary sales'!G21</f>
        <v>0</v>
      </c>
      <c r="M21" s="446"/>
      <c r="N21" s="446">
        <f>'Summary sales'!I21</f>
        <v>4001.13</v>
      </c>
      <c r="O21" s="446"/>
      <c r="P21" s="446"/>
      <c r="Q21" s="452">
        <f t="shared" si="19"/>
        <v>190017.11000000007</v>
      </c>
    </row>
    <row r="22" spans="1:17" ht="15.75">
      <c r="A22" s="659"/>
      <c r="B22" s="327" t="s">
        <v>57</v>
      </c>
      <c r="C22" s="319"/>
      <c r="D22" s="430">
        <f>SUM(D15:D21)</f>
        <v>-212114.54629032221</v>
      </c>
      <c r="E22" s="563">
        <f t="shared" ref="E22" si="21">SUM(E15:E21)</f>
        <v>1238180.1022903225</v>
      </c>
      <c r="F22" s="563">
        <f t="shared" ref="F22" si="22">SUM(F15:F21)</f>
        <v>284559.69238709676</v>
      </c>
      <c r="G22" s="563">
        <f t="shared" ref="G22" si="23">SUM(G15:G21)</f>
        <v>18209.501612903176</v>
      </c>
      <c r="H22" s="564">
        <f t="shared" ref="H22" si="24">SUM(H15:H21)</f>
        <v>1540949.2962903224</v>
      </c>
      <c r="I22" s="565">
        <f t="shared" ref="I22" si="25">SUM(I15:I21)</f>
        <v>924023.76000000024</v>
      </c>
      <c r="J22" s="565">
        <f t="shared" ref="J22" si="26">SUM(J15:J21)</f>
        <v>293740.65000000002</v>
      </c>
      <c r="K22" s="565">
        <f t="shared" ref="K22" si="27">SUM(K15:K21)</f>
        <v>82300.55</v>
      </c>
      <c r="L22" s="565">
        <f t="shared" ref="L22" si="28">SUM(L15:L21)</f>
        <v>4606.87</v>
      </c>
      <c r="M22" s="565">
        <f t="shared" ref="M22" si="29">SUM(M15:M21)</f>
        <v>0</v>
      </c>
      <c r="N22" s="565">
        <f t="shared" ref="N22" si="30">SUM(N15:N21)</f>
        <v>24162.920000000002</v>
      </c>
      <c r="O22" s="565">
        <f t="shared" ref="O22" si="31">SUM(O15:O21)</f>
        <v>0</v>
      </c>
      <c r="P22" s="565">
        <f t="shared" ref="P22" si="32">SUM(P15:P21)</f>
        <v>0</v>
      </c>
      <c r="Q22" s="566">
        <f t="shared" ref="Q22" si="33">SUM(Q15:Q21)</f>
        <v>1328834.7500000002</v>
      </c>
    </row>
    <row r="23" spans="1:17" ht="16.5" thickBot="1">
      <c r="A23" s="664"/>
      <c r="B23" s="327"/>
      <c r="C23" s="319"/>
      <c r="D23" s="425"/>
      <c r="E23" s="428"/>
      <c r="F23" s="428"/>
      <c r="G23" s="428"/>
      <c r="H23" s="429"/>
      <c r="I23" s="446"/>
      <c r="J23" s="446"/>
      <c r="K23" s="446"/>
      <c r="L23" s="446"/>
      <c r="M23" s="446"/>
      <c r="N23" s="446"/>
      <c r="O23" s="446"/>
      <c r="P23" s="446"/>
      <c r="Q23" s="452"/>
    </row>
    <row r="24" spans="1:17" ht="16.5" thickTop="1">
      <c r="A24" s="663">
        <f>WEEKNUM(B24)</f>
        <v>25</v>
      </c>
      <c r="B24" s="318">
        <f>B21+1</f>
        <v>46188</v>
      </c>
      <c r="C24" s="319" t="str">
        <f t="shared" ref="C24:C26" si="34">TEXT(B24,"ddd")</f>
        <v>Sen</v>
      </c>
      <c r="D24" s="425">
        <f t="shared" ref="D24:D26" si="35">Q24-H24</f>
        <v>-56151.032645161264</v>
      </c>
      <c r="E24" s="428">
        <f>SUM('SO JUNI 2026 (Rev.2)'!E24:AT24)</f>
        <v>181300.41903225807</v>
      </c>
      <c r="F24" s="428">
        <f>SUM('SO JUNI 2026 (Rev.2)'!AU24:BE24)</f>
        <v>40986.213290322572</v>
      </c>
      <c r="G24" s="428">
        <f>SUM('SO JUNI 2026 (Rev.2)'!AZ24:BA24)</f>
        <v>2921.900322580635</v>
      </c>
      <c r="H24" s="429">
        <f t="shared" ref="H24:H26" si="36">SUM(E24:G24)</f>
        <v>225208.53264516126</v>
      </c>
      <c r="I24" s="446">
        <f>'Summary sales'!D22</f>
        <v>118170.43</v>
      </c>
      <c r="J24" s="446">
        <f>'Summary sales'!E22</f>
        <v>36952.980000000003</v>
      </c>
      <c r="K24" s="446">
        <f>'Summary sales'!F22</f>
        <v>10113.52</v>
      </c>
      <c r="L24" s="446">
        <f>'Summary sales'!G22</f>
        <v>0</v>
      </c>
      <c r="M24" s="446"/>
      <c r="N24" s="446">
        <f>'Summary sales'!I22</f>
        <v>3820.57</v>
      </c>
      <c r="O24" s="446"/>
      <c r="P24" s="446"/>
      <c r="Q24" s="452">
        <f t="shared" ref="Q24:Q26" si="37">SUM(I24:P24)</f>
        <v>169057.5</v>
      </c>
    </row>
    <row r="25" spans="1:17" ht="15.75">
      <c r="A25" s="659"/>
      <c r="B25" s="318">
        <f t="shared" ref="B25:B26" si="38">B24+1</f>
        <v>46189</v>
      </c>
      <c r="C25" s="319" t="str">
        <f t="shared" si="34"/>
        <v>Sel</v>
      </c>
      <c r="D25" s="425">
        <f t="shared" si="35"/>
        <v>-22275.109096774191</v>
      </c>
      <c r="E25" s="428">
        <f>SUM('SO JUNI 2026 (Rev.2)'!E25:AT25)</f>
        <v>167100.84612903226</v>
      </c>
      <c r="F25" s="428">
        <f>SUM('SO JUNI 2026 (Rev.2)'!AU25:BE25)</f>
        <v>39014.312967741942</v>
      </c>
      <c r="G25" s="428">
        <f>SUM('SO JUNI 2026 (Rev.2)'!AZ25:BA25)</f>
        <v>1800</v>
      </c>
      <c r="H25" s="429">
        <f t="shared" si="36"/>
        <v>207915.15909677421</v>
      </c>
      <c r="I25" s="446">
        <f>'Summary sales'!D23</f>
        <v>127789.56000000001</v>
      </c>
      <c r="J25" s="446">
        <f>'Summary sales'!E23</f>
        <v>43424.110000000008</v>
      </c>
      <c r="K25" s="446">
        <f>'Summary sales'!F23</f>
        <v>10727.65</v>
      </c>
      <c r="L25" s="446">
        <f>'Summary sales'!G23</f>
        <v>0</v>
      </c>
      <c r="M25" s="446"/>
      <c r="N25" s="446">
        <f>'Summary sales'!I23</f>
        <v>3698.73</v>
      </c>
      <c r="O25" s="446"/>
      <c r="P25" s="446"/>
      <c r="Q25" s="452">
        <f t="shared" si="37"/>
        <v>185640.05000000002</v>
      </c>
    </row>
    <row r="26" spans="1:17" ht="15.75">
      <c r="A26" s="659"/>
      <c r="B26" s="318">
        <f t="shared" si="38"/>
        <v>46190</v>
      </c>
      <c r="C26" s="319" t="str">
        <f t="shared" si="34"/>
        <v>Rab</v>
      </c>
      <c r="D26" s="425">
        <f t="shared" si="35"/>
        <v>-65250.062645161262</v>
      </c>
      <c r="E26" s="428">
        <f>SUM('SO JUNI 2026 (Rev.2)'!E26:AT26)</f>
        <v>181300.41903225807</v>
      </c>
      <c r="F26" s="428">
        <f>SUM('SO JUNI 2026 (Rev.2)'!AU26:BE26)</f>
        <v>40986.213290322572</v>
      </c>
      <c r="G26" s="428">
        <f>SUM('SO JUNI 2026 (Rev.2)'!AZ26:BA26)</f>
        <v>2921.900322580635</v>
      </c>
      <c r="H26" s="429">
        <f t="shared" si="36"/>
        <v>225208.53264516126</v>
      </c>
      <c r="I26" s="446">
        <f>'Summary sales'!D24</f>
        <v>116941.68000000001</v>
      </c>
      <c r="J26" s="446">
        <f>'Summary sales'!E24</f>
        <v>34590.46</v>
      </c>
      <c r="K26" s="446">
        <f>'Summary sales'!F24</f>
        <v>8426.33</v>
      </c>
      <c r="L26" s="446">
        <f>'Summary sales'!G24</f>
        <v>0</v>
      </c>
      <c r="M26" s="446"/>
      <c r="N26" s="446">
        <f>'Summary sales'!I24</f>
        <v>0</v>
      </c>
      <c r="O26" s="446"/>
      <c r="P26" s="446"/>
      <c r="Q26" s="452">
        <f t="shared" si="37"/>
        <v>159958.47</v>
      </c>
    </row>
    <row r="27" spans="1:17" ht="15.75">
      <c r="A27" s="659"/>
      <c r="B27" s="318">
        <f>B26+1</f>
        <v>46191</v>
      </c>
      <c r="C27" s="319" t="str">
        <f t="shared" ref="C27:C30" si="39">TEXT(B27,"ddd")</f>
        <v>Kam</v>
      </c>
      <c r="D27" s="425">
        <f t="shared" ref="D27:D30" si="40">Q27-H27</f>
        <v>-46249.672645161249</v>
      </c>
      <c r="E27" s="428">
        <f>SUM('SO JUNI 2026 (Rev.2)'!E27:AT27)</f>
        <v>181300.41903225807</v>
      </c>
      <c r="F27" s="428">
        <f>SUM('SO JUNI 2026 (Rev.2)'!AU27:BE27)</f>
        <v>40986.213290322572</v>
      </c>
      <c r="G27" s="428">
        <f>SUM('SO JUNI 2026 (Rev.2)'!AZ27:BA27)</f>
        <v>2921.900322580635</v>
      </c>
      <c r="H27" s="429">
        <f t="shared" ref="H27:H30" si="41">SUM(E27:G27)</f>
        <v>225208.53264516126</v>
      </c>
      <c r="I27" s="446">
        <f>'Summary sales'!D25</f>
        <v>120941.24</v>
      </c>
      <c r="J27" s="446">
        <f>'Summary sales'!E25</f>
        <v>49206.210000000006</v>
      </c>
      <c r="K27" s="446">
        <f>'Summary sales'!F25</f>
        <v>8811.41</v>
      </c>
      <c r="L27" s="446">
        <f>'Summary sales'!G25</f>
        <v>0</v>
      </c>
      <c r="M27" s="446"/>
      <c r="N27" s="446">
        <f>'Summary sales'!I25</f>
        <v>0</v>
      </c>
      <c r="O27" s="446"/>
      <c r="P27" s="446"/>
      <c r="Q27" s="452">
        <f t="shared" ref="Q27:Q30" si="42">SUM(I27:P27)</f>
        <v>178958.86000000002</v>
      </c>
    </row>
    <row r="28" spans="1:17" ht="15.75">
      <c r="A28" s="659"/>
      <c r="B28" s="318">
        <f t="shared" ref="B28:B30" si="43">B27+1</f>
        <v>46192</v>
      </c>
      <c r="C28" s="319" t="str">
        <f t="shared" si="39"/>
        <v>Jum</v>
      </c>
      <c r="D28" s="425">
        <f t="shared" si="40"/>
        <v>-23802.502645161265</v>
      </c>
      <c r="E28" s="428">
        <f>SUM('SO JUNI 2026 (Rev.2)'!E28:AT28)</f>
        <v>181300.41903225807</v>
      </c>
      <c r="F28" s="428">
        <f>SUM('SO JUNI 2026 (Rev.2)'!AU28:BE28)</f>
        <v>40986.213290322572</v>
      </c>
      <c r="G28" s="428">
        <f>SUM('SO JUNI 2026 (Rev.2)'!AZ28:BA28)</f>
        <v>2921.900322580635</v>
      </c>
      <c r="H28" s="429">
        <f t="shared" si="41"/>
        <v>225208.53264516126</v>
      </c>
      <c r="I28" s="446">
        <f>'Summary sales'!D26</f>
        <v>145887.64000000001</v>
      </c>
      <c r="J28" s="446">
        <f>'Summary sales'!E26</f>
        <v>48018.99</v>
      </c>
      <c r="K28" s="446">
        <f>'Summary sales'!F26</f>
        <v>7499.4</v>
      </c>
      <c r="L28" s="446">
        <f>'Summary sales'!G26</f>
        <v>0</v>
      </c>
      <c r="M28" s="446"/>
      <c r="N28" s="446">
        <f>'Summary sales'!I26</f>
        <v>0</v>
      </c>
      <c r="O28" s="446"/>
      <c r="P28" s="446"/>
      <c r="Q28" s="452">
        <f t="shared" si="42"/>
        <v>201406.03</v>
      </c>
    </row>
    <row r="29" spans="1:17" ht="15.75">
      <c r="A29" s="659"/>
      <c r="B29" s="318">
        <f t="shared" si="43"/>
        <v>46193</v>
      </c>
      <c r="C29" s="319" t="str">
        <f t="shared" si="39"/>
        <v>Sab</v>
      </c>
      <c r="D29" s="425">
        <f t="shared" si="40"/>
        <v>-13925.635225806473</v>
      </c>
      <c r="E29" s="428">
        <f>SUM('SO JUNI 2026 (Rev.2)'!E29:AT29)</f>
        <v>180334.5422580645</v>
      </c>
      <c r="F29" s="428">
        <f>SUM('SO JUNI 2026 (Rev.2)'!AU29:BE29)</f>
        <v>39814.312967741942</v>
      </c>
      <c r="G29" s="428">
        <f>SUM('SO JUNI 2026 (Rev.2)'!AZ29:BA29)</f>
        <v>1800</v>
      </c>
      <c r="H29" s="429">
        <f t="shared" si="41"/>
        <v>221948.85522580644</v>
      </c>
      <c r="I29" s="446">
        <f>'Summary sales'!D27</f>
        <v>144863.72999999998</v>
      </c>
      <c r="J29" s="446">
        <f>'Summary sales'!E27</f>
        <v>44835.420000000006</v>
      </c>
      <c r="K29" s="446">
        <f>'Summary sales'!F27</f>
        <v>13843.270000000002</v>
      </c>
      <c r="L29" s="446">
        <f>'Summary sales'!G27</f>
        <v>0</v>
      </c>
      <c r="M29" s="446"/>
      <c r="N29" s="446">
        <f>'Summary sales'!I27</f>
        <v>4480.8</v>
      </c>
      <c r="O29" s="446"/>
      <c r="P29" s="446"/>
      <c r="Q29" s="452">
        <f t="shared" si="42"/>
        <v>208023.21999999997</v>
      </c>
    </row>
    <row r="30" spans="1:17" ht="15.75">
      <c r="A30" s="659"/>
      <c r="B30" s="318">
        <f t="shared" si="43"/>
        <v>46194</v>
      </c>
      <c r="C30" s="319" t="str">
        <f t="shared" si="39"/>
        <v>Mgg</v>
      </c>
      <c r="D30" s="425">
        <f t="shared" si="40"/>
        <v>-3290.887838709692</v>
      </c>
      <c r="E30" s="428">
        <f>SUM('SO JUNI 2026 (Rev.2)'!E30:AT30)</f>
        <v>153843.46487096776</v>
      </c>
      <c r="F30" s="428">
        <f>SUM('SO JUNI 2026 (Rev.2)'!AU30:BE30)</f>
        <v>39814.312967741942</v>
      </c>
      <c r="G30" s="428">
        <f>SUM('SO JUNI 2026 (Rev.2)'!AZ30:BA30)</f>
        <v>1800</v>
      </c>
      <c r="H30" s="429">
        <f t="shared" si="41"/>
        <v>195457.77783870971</v>
      </c>
      <c r="I30" s="446">
        <f>'Summary sales'!D28</f>
        <v>129245.76000000002</v>
      </c>
      <c r="J30" s="446">
        <f>'Summary sales'!E28</f>
        <v>47771.329999999994</v>
      </c>
      <c r="K30" s="446">
        <f>'Summary sales'!F28</f>
        <v>11414.12</v>
      </c>
      <c r="L30" s="446">
        <f>'Summary sales'!G28</f>
        <v>0</v>
      </c>
      <c r="M30" s="446"/>
      <c r="N30" s="446">
        <f>'Summary sales'!I28</f>
        <v>3735.68</v>
      </c>
      <c r="O30" s="446"/>
      <c r="P30" s="446"/>
      <c r="Q30" s="452">
        <f t="shared" si="42"/>
        <v>192166.89</v>
      </c>
    </row>
    <row r="31" spans="1:17" ht="15.75">
      <c r="A31" s="659"/>
      <c r="B31" s="327" t="s">
        <v>57</v>
      </c>
      <c r="C31" s="319"/>
      <c r="D31" s="430">
        <f>SUM(D24:D30)</f>
        <v>-230944.9027419354</v>
      </c>
      <c r="E31" s="563">
        <f t="shared" ref="E31" si="44">SUM(E24:E30)</f>
        <v>1226480.5293870966</v>
      </c>
      <c r="F31" s="563">
        <f t="shared" ref="F31" si="45">SUM(F24:F30)</f>
        <v>282587.79206451611</v>
      </c>
      <c r="G31" s="563">
        <f t="shared" ref="G31" si="46">SUM(G24:G30)</f>
        <v>17087.601290322542</v>
      </c>
      <c r="H31" s="564">
        <f t="shared" ref="H31" si="47">SUM(H24:H30)</f>
        <v>1526155.9227419354</v>
      </c>
      <c r="I31" s="565">
        <f t="shared" ref="I31" si="48">SUM(I24:I30)</f>
        <v>903840.04</v>
      </c>
      <c r="J31" s="565">
        <f t="shared" ref="J31" si="49">SUM(J24:J30)</f>
        <v>304799.5</v>
      </c>
      <c r="K31" s="565">
        <f t="shared" ref="K31" si="50">SUM(K24:K30)</f>
        <v>70835.700000000012</v>
      </c>
      <c r="L31" s="565">
        <f t="shared" ref="L31" si="51">SUM(L24:L30)</f>
        <v>0</v>
      </c>
      <c r="M31" s="565">
        <f t="shared" ref="M31" si="52">SUM(M24:M30)</f>
        <v>0</v>
      </c>
      <c r="N31" s="565">
        <f t="shared" ref="N31" si="53">SUM(N24:N30)</f>
        <v>15735.78</v>
      </c>
      <c r="O31" s="565">
        <f t="shared" ref="O31" si="54">SUM(O24:O30)</f>
        <v>0</v>
      </c>
      <c r="P31" s="565">
        <f t="shared" ref="P31" si="55">SUM(P24:P30)</f>
        <v>0</v>
      </c>
      <c r="Q31" s="566">
        <f t="shared" ref="Q31" si="56">SUM(Q24:Q30)</f>
        <v>1295211.02</v>
      </c>
    </row>
    <row r="32" spans="1:17" ht="16.5" thickBot="1">
      <c r="A32" s="664"/>
      <c r="B32" s="327"/>
      <c r="C32" s="319"/>
      <c r="D32" s="425"/>
      <c r="E32" s="428"/>
      <c r="F32" s="428"/>
      <c r="G32" s="428"/>
      <c r="H32" s="429"/>
      <c r="I32" s="446"/>
      <c r="J32" s="446"/>
      <c r="K32" s="446"/>
      <c r="L32" s="446"/>
      <c r="M32" s="446"/>
      <c r="N32" s="446"/>
      <c r="O32" s="446"/>
      <c r="P32" s="446"/>
      <c r="Q32" s="452"/>
    </row>
    <row r="33" spans="1:17" ht="16.5" thickTop="1">
      <c r="A33" s="663">
        <f>WEEKNUM(B33)</f>
        <v>26</v>
      </c>
      <c r="B33" s="318">
        <f>B30+1</f>
        <v>46195</v>
      </c>
      <c r="C33" s="319" t="str">
        <f t="shared" ref="C33:C35" si="57">TEXT(B33,"ddd")</f>
        <v>Sen</v>
      </c>
      <c r="D33" s="425">
        <f t="shared" ref="D33:D35" si="58">Q33-H33</f>
        <v>-39845.362645161251</v>
      </c>
      <c r="E33" s="428">
        <f>SUM('SO JUNI 2026 (Rev.2)'!E33:AT33)</f>
        <v>181300.41903225807</v>
      </c>
      <c r="F33" s="428">
        <f>SUM('SO JUNI 2026 (Rev.2)'!AU33:BE33)</f>
        <v>40986.213290322572</v>
      </c>
      <c r="G33" s="428">
        <f>SUM('SO JUNI 2026 (Rev.2)'!AZ33:BA33)</f>
        <v>2921.900322580635</v>
      </c>
      <c r="H33" s="429">
        <f t="shared" ref="H33:H35" si="59">SUM(E33:G33)</f>
        <v>225208.53264516126</v>
      </c>
      <c r="I33" s="446">
        <f>'Summary sales'!D29</f>
        <v>137230.21000000002</v>
      </c>
      <c r="J33" s="446">
        <f>'Summary sales'!E29</f>
        <v>34297.72</v>
      </c>
      <c r="K33" s="446">
        <f>'Summary sales'!F29</f>
        <v>10499.66</v>
      </c>
      <c r="L33" s="446">
        <f>'Summary sales'!G29</f>
        <v>0</v>
      </c>
      <c r="M33" s="446"/>
      <c r="N33" s="446">
        <f>'Summary sales'!I29</f>
        <v>3335.58</v>
      </c>
      <c r="O33" s="446"/>
      <c r="P33" s="446"/>
      <c r="Q33" s="452">
        <f t="shared" ref="Q33:Q35" si="60">SUM(I33:P33)</f>
        <v>185363.17</v>
      </c>
    </row>
    <row r="34" spans="1:17" ht="15.75">
      <c r="A34" s="659"/>
      <c r="B34" s="318">
        <f t="shared" ref="B34:B35" si="61">B33+1</f>
        <v>46196</v>
      </c>
      <c r="C34" s="319" t="str">
        <f t="shared" si="57"/>
        <v>Sel</v>
      </c>
      <c r="D34" s="425">
        <f t="shared" si="58"/>
        <v>-28610.482645161275</v>
      </c>
      <c r="E34" s="428">
        <f>SUM('SO JUNI 2026 (Rev.2)'!E34:AT34)</f>
        <v>181300.41903225807</v>
      </c>
      <c r="F34" s="428">
        <f>SUM('SO JUNI 2026 (Rev.2)'!AU34:BE34)</f>
        <v>40986.213290322572</v>
      </c>
      <c r="G34" s="428">
        <f>SUM('SO JUNI 2026 (Rev.2)'!AZ34:BA34)</f>
        <v>2921.900322580635</v>
      </c>
      <c r="H34" s="429">
        <f t="shared" si="59"/>
        <v>225208.53264516126</v>
      </c>
      <c r="I34" s="446">
        <f>'Summary sales'!D30</f>
        <v>138547.19</v>
      </c>
      <c r="J34" s="446">
        <f>'Summary sales'!E30</f>
        <v>47221.93</v>
      </c>
      <c r="K34" s="446">
        <f>'Summary sales'!F30</f>
        <v>10828.93</v>
      </c>
      <c r="L34" s="446">
        <f>'Summary sales'!G30</f>
        <v>0</v>
      </c>
      <c r="M34" s="446"/>
      <c r="N34" s="446">
        <f>'Summary sales'!I30</f>
        <v>0</v>
      </c>
      <c r="O34" s="446"/>
      <c r="P34" s="446"/>
      <c r="Q34" s="452">
        <f t="shared" si="60"/>
        <v>196598.05</v>
      </c>
    </row>
    <row r="35" spans="1:17" ht="15.75">
      <c r="A35" s="659"/>
      <c r="B35" s="318">
        <f t="shared" si="61"/>
        <v>46197</v>
      </c>
      <c r="C35" s="319" t="str">
        <f t="shared" si="57"/>
        <v>Rab</v>
      </c>
      <c r="D35" s="425">
        <f t="shared" si="58"/>
        <v>-17588.382645161211</v>
      </c>
      <c r="E35" s="428">
        <f>SUM('SO JUNI 2026 (Rev.2)'!E35:AT35)</f>
        <v>181300.41903225807</v>
      </c>
      <c r="F35" s="428">
        <f>SUM('SO JUNI 2026 (Rev.2)'!AU35:BE35)</f>
        <v>40986.213290322572</v>
      </c>
      <c r="G35" s="428">
        <f>SUM('SO JUNI 2026 (Rev.2)'!AZ35:BA35)</f>
        <v>2921.900322580635</v>
      </c>
      <c r="H35" s="429">
        <f t="shared" si="59"/>
        <v>225208.53264516126</v>
      </c>
      <c r="I35" s="446">
        <f>'Summary sales'!D31</f>
        <v>142467.95000000004</v>
      </c>
      <c r="J35" s="446">
        <f>'Summary sales'!E31</f>
        <v>46971.07</v>
      </c>
      <c r="K35" s="446">
        <f>'Summary sales'!F31</f>
        <v>14149.759999999998</v>
      </c>
      <c r="L35" s="446">
        <f>'Summary sales'!G31</f>
        <v>0</v>
      </c>
      <c r="M35" s="446"/>
      <c r="N35" s="446">
        <f>'Summary sales'!I31</f>
        <v>4031.37</v>
      </c>
      <c r="O35" s="446"/>
      <c r="P35" s="446"/>
      <c r="Q35" s="452">
        <f t="shared" si="60"/>
        <v>207620.15000000005</v>
      </c>
    </row>
    <row r="36" spans="1:17" ht="15.75">
      <c r="A36" s="659"/>
      <c r="B36" s="318">
        <f>B35+1</f>
        <v>46198</v>
      </c>
      <c r="C36" s="319" t="str">
        <f t="shared" ref="C36:C39" si="62">TEXT(B36,"ddd")</f>
        <v>Kam</v>
      </c>
      <c r="D36" s="425">
        <f t="shared" ref="D36:D39" si="63">Q36-H36</f>
        <v>-10292.582645161252</v>
      </c>
      <c r="E36" s="428">
        <f>SUM('SO JUNI 2026 (Rev.2)'!E36:AT36)</f>
        <v>181300.41903225807</v>
      </c>
      <c r="F36" s="428">
        <f>SUM('SO JUNI 2026 (Rev.2)'!AU36:BE36)</f>
        <v>40986.213290322572</v>
      </c>
      <c r="G36" s="428">
        <f>SUM('SO JUNI 2026 (Rev.2)'!AZ36:BA36)</f>
        <v>2921.900322580635</v>
      </c>
      <c r="H36" s="429">
        <f t="shared" ref="H36:H39" si="64">SUM(E36:G36)</f>
        <v>225208.53264516126</v>
      </c>
      <c r="I36" s="446">
        <f>'Summary sales'!D32</f>
        <v>149296.97000000003</v>
      </c>
      <c r="J36" s="446">
        <f>'Summary sales'!E32</f>
        <v>47210.899999999994</v>
      </c>
      <c r="K36" s="446">
        <f>'Summary sales'!F32</f>
        <v>13749.31</v>
      </c>
      <c r="L36" s="446">
        <f>'Summary sales'!G32</f>
        <v>0</v>
      </c>
      <c r="M36" s="446"/>
      <c r="N36" s="446">
        <f>'Summary sales'!I32</f>
        <v>4658.7700000000004</v>
      </c>
      <c r="O36" s="446"/>
      <c r="P36" s="446"/>
      <c r="Q36" s="452">
        <f t="shared" ref="Q36:Q39" si="65">SUM(I36:P36)</f>
        <v>214915.95</v>
      </c>
    </row>
    <row r="37" spans="1:17" ht="15.75">
      <c r="A37" s="659"/>
      <c r="B37" s="318">
        <f t="shared" ref="B37:B39" si="66">B36+1</f>
        <v>46199</v>
      </c>
      <c r="C37" s="319" t="str">
        <f t="shared" si="62"/>
        <v>Jum</v>
      </c>
      <c r="D37" s="425">
        <f t="shared" si="63"/>
        <v>-18793.422645161249</v>
      </c>
      <c r="E37" s="428">
        <f>SUM('SO JUNI 2026 (Rev.2)'!E37:AT37)</f>
        <v>181300.41903225807</v>
      </c>
      <c r="F37" s="428">
        <f>SUM('SO JUNI 2026 (Rev.2)'!AU37:BE37)</f>
        <v>40986.213290322572</v>
      </c>
      <c r="G37" s="428">
        <f>SUM('SO JUNI 2026 (Rev.2)'!AZ37:BA37)</f>
        <v>2921.900322580635</v>
      </c>
      <c r="H37" s="429">
        <f t="shared" si="64"/>
        <v>225208.53264516126</v>
      </c>
      <c r="I37" s="446">
        <f>'Summary sales'!D33</f>
        <v>149771.34000000003</v>
      </c>
      <c r="J37" s="446">
        <f>'Summary sales'!E33</f>
        <v>41187.35</v>
      </c>
      <c r="K37" s="446">
        <f>'Summary sales'!F33</f>
        <v>11358.8</v>
      </c>
      <c r="L37" s="446">
        <f>'Summary sales'!G33</f>
        <v>0</v>
      </c>
      <c r="M37" s="446"/>
      <c r="N37" s="446">
        <f>'Summary sales'!I33</f>
        <v>4097.62</v>
      </c>
      <c r="O37" s="446"/>
      <c r="P37" s="446"/>
      <c r="Q37" s="452">
        <f t="shared" si="65"/>
        <v>206415.11000000002</v>
      </c>
    </row>
    <row r="38" spans="1:17" ht="15.75">
      <c r="A38" s="659"/>
      <c r="B38" s="318">
        <f t="shared" si="66"/>
        <v>46200</v>
      </c>
      <c r="C38" s="319" t="str">
        <f t="shared" si="62"/>
        <v>Sab</v>
      </c>
      <c r="D38" s="425">
        <f t="shared" si="63"/>
        <v>-25745.125225806463</v>
      </c>
      <c r="E38" s="428">
        <f>SUM('SO JUNI 2026 (Rev.2)'!E38:AT38)</f>
        <v>180334.5422580645</v>
      </c>
      <c r="F38" s="428">
        <f>SUM('SO JUNI 2026 (Rev.2)'!AU38:BE38)</f>
        <v>39814.312967741942</v>
      </c>
      <c r="G38" s="428">
        <f>SUM('SO JUNI 2026 (Rev.2)'!AZ38:BA38)</f>
        <v>1800</v>
      </c>
      <c r="H38" s="429">
        <f t="shared" si="64"/>
        <v>221948.85522580644</v>
      </c>
      <c r="I38" s="446">
        <f>'Summary sales'!D34</f>
        <v>137522.44999999998</v>
      </c>
      <c r="J38" s="446">
        <f>'Summary sales'!E34</f>
        <v>47177.700000000004</v>
      </c>
      <c r="K38" s="446">
        <f>'Summary sales'!F34</f>
        <v>11503.58</v>
      </c>
      <c r="L38" s="446">
        <f>'Summary sales'!G34</f>
        <v>0</v>
      </c>
      <c r="M38" s="446"/>
      <c r="N38" s="446">
        <f>'Summary sales'!I34</f>
        <v>0</v>
      </c>
      <c r="O38" s="446"/>
      <c r="P38" s="446"/>
      <c r="Q38" s="452">
        <f t="shared" si="65"/>
        <v>196203.72999999998</v>
      </c>
    </row>
    <row r="39" spans="1:17" ht="15.75">
      <c r="A39" s="659"/>
      <c r="B39" s="318">
        <f t="shared" si="66"/>
        <v>46201</v>
      </c>
      <c r="C39" s="319" t="str">
        <f t="shared" si="62"/>
        <v>Mgg</v>
      </c>
      <c r="D39" s="425">
        <f t="shared" si="63"/>
        <v>8703.0721612902998</v>
      </c>
      <c r="E39" s="428">
        <f>SUM('SO JUNI 2026 (Rev.2)'!E39:AT39)</f>
        <v>153843.46487096776</v>
      </c>
      <c r="F39" s="428">
        <f>SUM('SO JUNI 2026 (Rev.2)'!AU39:BE39)</f>
        <v>39814.312967741942</v>
      </c>
      <c r="G39" s="428">
        <f>SUM('SO JUNI 2026 (Rev.2)'!AZ39:BA39)</f>
        <v>1800</v>
      </c>
      <c r="H39" s="429">
        <f t="shared" si="64"/>
        <v>195457.77783870971</v>
      </c>
      <c r="I39" s="446">
        <f>'Summary sales'!D35</f>
        <v>139795.89000000001</v>
      </c>
      <c r="J39" s="446">
        <f>'Summary sales'!E35</f>
        <v>46679.060000000005</v>
      </c>
      <c r="K39" s="446">
        <f>'Summary sales'!F35</f>
        <v>13663.779999999999</v>
      </c>
      <c r="L39" s="446">
        <f>'Summary sales'!G35</f>
        <v>0</v>
      </c>
      <c r="M39" s="446"/>
      <c r="N39" s="446">
        <f>'Summary sales'!I35</f>
        <v>4022.12</v>
      </c>
      <c r="O39" s="446"/>
      <c r="P39" s="446"/>
      <c r="Q39" s="452">
        <f t="shared" si="65"/>
        <v>204160.85</v>
      </c>
    </row>
    <row r="40" spans="1:17" ht="15.75">
      <c r="A40" s="659"/>
      <c r="B40" s="327" t="s">
        <v>57</v>
      </c>
      <c r="C40" s="319"/>
      <c r="D40" s="430">
        <f>SUM(D33:D39)</f>
        <v>-132172.2862903224</v>
      </c>
      <c r="E40" s="563">
        <f t="shared" ref="E40" si="67">SUM(E33:E39)</f>
        <v>1240680.1022903225</v>
      </c>
      <c r="F40" s="563">
        <f t="shared" ref="F40" si="68">SUM(F33:F39)</f>
        <v>284559.69238709676</v>
      </c>
      <c r="G40" s="563">
        <f t="shared" ref="G40" si="69">SUM(G33:G39)</f>
        <v>18209.501612903176</v>
      </c>
      <c r="H40" s="564">
        <f t="shared" ref="H40" si="70">SUM(H33:H39)</f>
        <v>1543449.2962903224</v>
      </c>
      <c r="I40" s="565">
        <f t="shared" ref="I40" si="71">SUM(I33:I39)</f>
        <v>994632.00000000012</v>
      </c>
      <c r="J40" s="565">
        <f t="shared" ref="J40" si="72">SUM(J33:J39)</f>
        <v>310745.73</v>
      </c>
      <c r="K40" s="565">
        <f t="shared" ref="K40" si="73">SUM(K33:K39)</f>
        <v>85753.819999999992</v>
      </c>
      <c r="L40" s="565">
        <f t="shared" ref="L40" si="74">SUM(L33:L39)</f>
        <v>0</v>
      </c>
      <c r="M40" s="565">
        <f t="shared" ref="M40" si="75">SUM(M33:M39)</f>
        <v>0</v>
      </c>
      <c r="N40" s="565">
        <f t="shared" ref="N40" si="76">SUM(N33:N39)</f>
        <v>20145.46</v>
      </c>
      <c r="O40" s="565">
        <f t="shared" ref="O40" si="77">SUM(O33:O39)</f>
        <v>0</v>
      </c>
      <c r="P40" s="565">
        <f t="shared" ref="P40" si="78">SUM(P33:P39)</f>
        <v>0</v>
      </c>
      <c r="Q40" s="566">
        <f t="shared" ref="Q40" si="79">SUM(Q33:Q39)</f>
        <v>1411277.0100000002</v>
      </c>
    </row>
    <row r="41" spans="1:17" ht="16.5" thickBot="1">
      <c r="A41" s="664"/>
      <c r="B41" s="327"/>
      <c r="C41" s="319"/>
      <c r="D41" s="425"/>
      <c r="E41" s="428"/>
      <c r="F41" s="428"/>
      <c r="G41" s="428"/>
      <c r="H41" s="429"/>
      <c r="I41" s="446"/>
      <c r="J41" s="446"/>
      <c r="K41" s="446"/>
      <c r="L41" s="446"/>
      <c r="M41" s="446"/>
      <c r="N41" s="446"/>
      <c r="O41" s="446"/>
      <c r="P41" s="446"/>
      <c r="Q41" s="452"/>
    </row>
    <row r="42" spans="1:17" ht="16.5" thickTop="1">
      <c r="A42" s="663">
        <f>WEEKNUM(B42)</f>
        <v>27</v>
      </c>
      <c r="B42" s="318">
        <f>B39+1</f>
        <v>46202</v>
      </c>
      <c r="C42" s="319" t="str">
        <f t="shared" ref="C42:C43" si="80">TEXT(B42,"ddd")</f>
        <v>Sen</v>
      </c>
      <c r="D42" s="425">
        <f t="shared" ref="D42:D43" si="81">Q42-H42</f>
        <v>-36266.082645161252</v>
      </c>
      <c r="E42" s="428">
        <f>SUM('SO JUNI 2026 (Rev.2)'!E42:AT42)</f>
        <v>181300.41903225807</v>
      </c>
      <c r="F42" s="428">
        <f>SUM('SO JUNI 2026 (Rev.2)'!AU42:BE42)</f>
        <v>40986.213290322572</v>
      </c>
      <c r="G42" s="428">
        <f>SUM('SO JUNI 2026 (Rev.2)'!AZ42:BA42)</f>
        <v>2921.900322580635</v>
      </c>
      <c r="H42" s="429">
        <f t="shared" ref="H42" si="82">SUM(E42:G42)</f>
        <v>225208.53264516126</v>
      </c>
      <c r="I42" s="446">
        <f>'Summary sales'!D36</f>
        <v>138566.38999999998</v>
      </c>
      <c r="J42" s="446">
        <f>'Summary sales'!E36</f>
        <v>37812.36</v>
      </c>
      <c r="K42" s="446">
        <f>'Summary sales'!F36</f>
        <v>8339.25</v>
      </c>
      <c r="L42" s="446">
        <f>'Summary sales'!G36</f>
        <v>0</v>
      </c>
      <c r="M42" s="446"/>
      <c r="N42" s="446">
        <f>'Summary sales'!I36</f>
        <v>4224.45</v>
      </c>
      <c r="O42" s="446"/>
      <c r="P42" s="446"/>
      <c r="Q42" s="452">
        <f t="shared" ref="Q42" si="83">SUM(I42:P42)</f>
        <v>188942.45</v>
      </c>
    </row>
    <row r="43" spans="1:17" ht="15.75">
      <c r="A43" s="659"/>
      <c r="B43" s="318">
        <f t="shared" ref="B43" si="84">B42+1</f>
        <v>46203</v>
      </c>
      <c r="C43" s="319" t="str">
        <f t="shared" si="80"/>
        <v>Sel</v>
      </c>
      <c r="D43" s="425">
        <f t="shared" si="81"/>
        <v>-28265.972645161295</v>
      </c>
      <c r="E43" s="428">
        <f>SUM('SO JUNI 2026 (Rev.2)'!E43:AT43)</f>
        <v>181300.41903225807</v>
      </c>
      <c r="F43" s="428">
        <f>SUM('SO JUNI 2026 (Rev.2)'!AU43:BE43)</f>
        <v>40986.213290322572</v>
      </c>
      <c r="G43" s="428">
        <f>SUM('SO JUNI 2026 (Rev.2)'!AZ43:BA43)</f>
        <v>2921.900322580635</v>
      </c>
      <c r="H43" s="429">
        <f t="shared" ref="H43" si="85">SUM(E43:G43)</f>
        <v>225208.53264516126</v>
      </c>
      <c r="I43" s="446">
        <f>'Summary sales'!D37</f>
        <v>140049.89999999997</v>
      </c>
      <c r="J43" s="446">
        <f>'Summary sales'!E37</f>
        <v>41868.44</v>
      </c>
      <c r="K43" s="446">
        <f>'Summary sales'!F37</f>
        <v>11048.03</v>
      </c>
      <c r="L43" s="446">
        <f>'Summary sales'!G37</f>
        <v>0</v>
      </c>
      <c r="M43" s="446"/>
      <c r="N43" s="446">
        <f>'Summary sales'!I37</f>
        <v>3976.19</v>
      </c>
      <c r="O43" s="446"/>
      <c r="P43" s="446"/>
      <c r="Q43" s="452">
        <f t="shared" ref="Q43" si="86">SUM(I43:P43)</f>
        <v>196942.55999999997</v>
      </c>
    </row>
    <row r="44" spans="1:17" ht="15.75">
      <c r="A44" s="659"/>
      <c r="B44" s="327" t="s">
        <v>57</v>
      </c>
      <c r="C44" s="319"/>
      <c r="D44" s="430">
        <f>SUM(D42:D43)</f>
        <v>-64532.055290322547</v>
      </c>
      <c r="E44" s="563">
        <f t="shared" ref="E44:Q44" si="87">SUM(E42:E43)</f>
        <v>362600.83806451614</v>
      </c>
      <c r="F44" s="563">
        <f t="shared" si="87"/>
        <v>81972.426580645144</v>
      </c>
      <c r="G44" s="563">
        <f t="shared" si="87"/>
        <v>5843.80064516127</v>
      </c>
      <c r="H44" s="564">
        <f t="shared" si="87"/>
        <v>450417.06529032253</v>
      </c>
      <c r="I44" s="565">
        <f t="shared" si="87"/>
        <v>278616.28999999992</v>
      </c>
      <c r="J44" s="565">
        <f t="shared" si="87"/>
        <v>79680.800000000003</v>
      </c>
      <c r="K44" s="565">
        <f t="shared" si="87"/>
        <v>19387.28</v>
      </c>
      <c r="L44" s="565">
        <f t="shared" si="87"/>
        <v>0</v>
      </c>
      <c r="M44" s="565">
        <f t="shared" si="87"/>
        <v>0</v>
      </c>
      <c r="N44" s="565">
        <f t="shared" si="87"/>
        <v>8200.64</v>
      </c>
      <c r="O44" s="565">
        <f t="shared" si="87"/>
        <v>0</v>
      </c>
      <c r="P44" s="565">
        <f t="shared" si="87"/>
        <v>0</v>
      </c>
      <c r="Q44" s="566">
        <f t="shared" si="87"/>
        <v>385885.01</v>
      </c>
    </row>
    <row r="45" spans="1:17" ht="16.5" thickBot="1">
      <c r="A45" s="659"/>
      <c r="B45" s="327"/>
      <c r="C45" s="319"/>
      <c r="D45" s="425"/>
      <c r="E45" s="428"/>
      <c r="F45" s="428"/>
      <c r="G45" s="428"/>
      <c r="H45" s="429"/>
      <c r="I45" s="446"/>
      <c r="J45" s="446"/>
      <c r="K45" s="446"/>
      <c r="L45" s="446"/>
      <c r="M45" s="446"/>
      <c r="N45" s="446"/>
      <c r="O45" s="446"/>
      <c r="P45" s="446"/>
      <c r="Q45" s="452"/>
    </row>
    <row r="46" spans="1:17" ht="16.5" thickTop="1">
      <c r="A46" s="328"/>
      <c r="B46" s="433" t="s">
        <v>57</v>
      </c>
      <c r="C46" s="434"/>
      <c r="D46" s="435">
        <f>SUM(D13+D22+D31+D40+D44)</f>
        <v>-851115.55554838618</v>
      </c>
      <c r="E46" s="569">
        <f t="shared" ref="E46:Q46" si="88">SUM(E13+E22+E31+E40+E44)</f>
        <v>5278121.6743225809</v>
      </c>
      <c r="F46" s="569">
        <f t="shared" si="88"/>
        <v>1111697.7847741935</v>
      </c>
      <c r="G46" s="569">
        <f t="shared" si="88"/>
        <v>76438.006451612717</v>
      </c>
      <c r="H46" s="570">
        <f t="shared" si="88"/>
        <v>6466257.4655483868</v>
      </c>
      <c r="I46" s="571">
        <f t="shared" si="88"/>
        <v>3932545.3100000005</v>
      </c>
      <c r="J46" s="571">
        <f t="shared" si="88"/>
        <v>1266801.5900000001</v>
      </c>
      <c r="K46" s="571">
        <f t="shared" si="88"/>
        <v>323187.13</v>
      </c>
      <c r="L46" s="571">
        <f t="shared" si="88"/>
        <v>12546.77</v>
      </c>
      <c r="M46" s="571">
        <f t="shared" si="88"/>
        <v>0</v>
      </c>
      <c r="N46" s="571">
        <f t="shared" si="88"/>
        <v>80061.11</v>
      </c>
      <c r="O46" s="571">
        <f t="shared" si="88"/>
        <v>0</v>
      </c>
      <c r="P46" s="571">
        <f t="shared" si="88"/>
        <v>0</v>
      </c>
      <c r="Q46" s="572">
        <f t="shared" si="88"/>
        <v>5615141.9100000001</v>
      </c>
    </row>
    <row r="47" spans="1:17" ht="15.75">
      <c r="A47" s="328"/>
      <c r="B47" s="438" t="s">
        <v>58</v>
      </c>
      <c r="C47" s="439"/>
      <c r="D47" s="440">
        <f>SUM(D6:D12,D15:D21,D24:D30,D33:D39,D42:D43)</f>
        <v>-851115.5555483863</v>
      </c>
      <c r="E47" s="573">
        <f t="shared" ref="E47:Q47" si="89">SUM(E6:E12,E15:E21,E24:E30,E33:E39,E42:E43)</f>
        <v>5278121.67432258</v>
      </c>
      <c r="F47" s="573">
        <f t="shared" si="89"/>
        <v>1111697.7847741935</v>
      </c>
      <c r="G47" s="573">
        <f t="shared" si="89"/>
        <v>76438.006451612717</v>
      </c>
      <c r="H47" s="574">
        <f t="shared" si="89"/>
        <v>6466257.4655483868</v>
      </c>
      <c r="I47" s="575">
        <f t="shared" si="89"/>
        <v>3932545.3100000015</v>
      </c>
      <c r="J47" s="575">
        <f t="shared" si="89"/>
        <v>1266801.5899999999</v>
      </c>
      <c r="K47" s="575">
        <f t="shared" si="89"/>
        <v>323187.13</v>
      </c>
      <c r="L47" s="575">
        <f t="shared" si="89"/>
        <v>12546.77</v>
      </c>
      <c r="M47" s="575">
        <f t="shared" si="89"/>
        <v>0</v>
      </c>
      <c r="N47" s="575">
        <f t="shared" si="89"/>
        <v>80061.11</v>
      </c>
      <c r="O47" s="575">
        <f t="shared" si="89"/>
        <v>0</v>
      </c>
      <c r="P47" s="575">
        <f t="shared" si="89"/>
        <v>0</v>
      </c>
      <c r="Q47" s="576">
        <f t="shared" si="89"/>
        <v>5615141.9100000001</v>
      </c>
    </row>
    <row r="48" spans="1:17" ht="15.75">
      <c r="A48" s="443"/>
      <c r="B48" s="407"/>
      <c r="C48" s="407"/>
    </row>
    <row r="49" spans="1:4">
      <c r="A49" s="387"/>
      <c r="B49" s="387"/>
      <c r="C49" s="387"/>
    </row>
    <row r="50" spans="1:4">
      <c r="A50" s="387"/>
      <c r="B50" s="387"/>
      <c r="C50" s="387"/>
    </row>
    <row r="51" spans="1:4" ht="15.75">
      <c r="A51" s="408"/>
      <c r="B51" s="408"/>
      <c r="C51" s="408"/>
      <c r="D51" s="408"/>
    </row>
    <row r="52" spans="1:4">
      <c r="A52" s="387"/>
      <c r="B52" s="387"/>
      <c r="C52" s="387"/>
    </row>
    <row r="53" spans="1:4">
      <c r="A53" s="387"/>
      <c r="B53" s="387"/>
      <c r="C53" s="387"/>
    </row>
  </sheetData>
  <mergeCells count="8">
    <mergeCell ref="A24:A32"/>
    <mergeCell ref="A33:A41"/>
    <mergeCell ref="A42:A45"/>
    <mergeCell ref="E4:H4"/>
    <mergeCell ref="I4:Q4"/>
    <mergeCell ref="B5:C5"/>
    <mergeCell ref="A6:A14"/>
    <mergeCell ref="A15:A23"/>
  </mergeCells>
  <conditionalFormatting sqref="A5:B5">
    <cfRule type="cellIs" dxfId="422" priority="23" operator="lessThan">
      <formula>0</formula>
    </cfRule>
  </conditionalFormatting>
  <conditionalFormatting sqref="A48:C52">
    <cfRule type="cellIs" dxfId="421" priority="25" operator="lessThan">
      <formula>0</formula>
    </cfRule>
  </conditionalFormatting>
  <conditionalFormatting sqref="B36:B39 B42:B43">
    <cfRule type="cellIs" dxfId="420" priority="21" operator="lessThan">
      <formula>0</formula>
    </cfRule>
  </conditionalFormatting>
  <conditionalFormatting sqref="B9:C10">
    <cfRule type="cellIs" dxfId="419" priority="20" operator="lessThan">
      <formula>0</formula>
    </cfRule>
  </conditionalFormatting>
  <conditionalFormatting sqref="B46:D47">
    <cfRule type="cellIs" dxfId="418" priority="26" operator="lessThan">
      <formula>0</formula>
    </cfRule>
  </conditionalFormatting>
  <conditionalFormatting sqref="D6:D45">
    <cfRule type="cellIs" dxfId="417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zoomScale="85" zoomScaleNormal="85" workbookViewId="0">
      <pane xSplit="3" ySplit="5" topLeftCell="D18" activePane="bottomRight" state="frozen"/>
      <selection pane="topRight"/>
      <selection pane="bottomLeft"/>
      <selection pane="bottomRight" activeCell="B42" sqref="B42:C43"/>
    </sheetView>
  </sheetViews>
  <sheetFormatPr defaultColWidth="9.140625" defaultRowHeight="15"/>
  <cols>
    <col min="1" max="1" width="12.85546875" style="355" customWidth="1"/>
    <col min="2" max="2" width="15.5703125" style="355" customWidth="1"/>
    <col min="3" max="3" width="13" style="355" customWidth="1"/>
    <col min="4" max="4" width="25.5703125" style="386" customWidth="1"/>
    <col min="5" max="5" width="24.5703125" style="387" customWidth="1"/>
    <col min="6" max="12" width="24.7109375" style="387" customWidth="1"/>
    <col min="13" max="16384" width="9.140625" style="355"/>
  </cols>
  <sheetData>
    <row r="1" spans="1:12" ht="15" customHeight="1">
      <c r="A1" s="388" t="s">
        <v>83</v>
      </c>
      <c r="B1" s="388"/>
      <c r="C1" s="388"/>
      <c r="D1" s="389"/>
    </row>
    <row r="2" spans="1:12" ht="15" customHeight="1">
      <c r="A2" s="388"/>
      <c r="B2" s="388"/>
      <c r="C2" s="388"/>
      <c r="D2" s="389"/>
    </row>
    <row r="3" spans="1:12" ht="15" customHeight="1">
      <c r="A3" s="388"/>
      <c r="B3" s="388"/>
      <c r="C3" s="388"/>
      <c r="D3" s="389"/>
    </row>
    <row r="4" spans="1:12" ht="15" customHeight="1">
      <c r="A4" s="390">
        <f>'KEBUTUHAN GAS'!A4</f>
        <v>46174</v>
      </c>
      <c r="B4" s="390"/>
      <c r="C4" s="390"/>
      <c r="D4" s="391"/>
    </row>
    <row r="5" spans="1:12" ht="15" customHeight="1" thickTop="1" thickBot="1">
      <c r="A5" s="392" t="s">
        <v>5</v>
      </c>
      <c r="B5" s="661" t="s">
        <v>6</v>
      </c>
      <c r="C5" s="662"/>
      <c r="D5" s="393" t="s">
        <v>7</v>
      </c>
      <c r="E5" s="394" t="s">
        <v>73</v>
      </c>
      <c r="F5" s="394" t="s">
        <v>74</v>
      </c>
      <c r="G5" s="394" t="s">
        <v>75</v>
      </c>
      <c r="H5" s="394" t="s">
        <v>76</v>
      </c>
      <c r="I5" s="394" t="s">
        <v>77</v>
      </c>
      <c r="J5" s="394" t="s">
        <v>78</v>
      </c>
      <c r="K5" s="411" t="s">
        <v>79</v>
      </c>
      <c r="L5" s="412" t="s">
        <v>80</v>
      </c>
    </row>
    <row r="6" spans="1:12" ht="16.5" thickTop="1">
      <c r="A6" s="663">
        <f>WEEKNUM(B6)</f>
        <v>23</v>
      </c>
      <c r="B6" s="314">
        <f>A4</f>
        <v>46174</v>
      </c>
      <c r="C6" s="315" t="str">
        <f t="shared" ref="C6:C8" si="0">TEXT(B6,"ddd")</f>
        <v>Sen</v>
      </c>
      <c r="D6" s="395">
        <f>SUM(E6:L6)</f>
        <v>168920</v>
      </c>
      <c r="E6" s="396">
        <f>4.5*24000</f>
        <v>108000</v>
      </c>
      <c r="F6" s="396">
        <f>1.43*24000</f>
        <v>34320</v>
      </c>
      <c r="G6" s="396">
        <f>0.4*24000</f>
        <v>9600</v>
      </c>
      <c r="H6" s="396">
        <v>0</v>
      </c>
      <c r="I6" s="396">
        <f>'SO JUNI 2026 (Rev.2)'!BE6</f>
        <v>0</v>
      </c>
      <c r="J6" s="396">
        <f>'SO JUNI 2026 (Rev.2)'!AT6</f>
        <v>3500</v>
      </c>
      <c r="K6" s="413">
        <f>'SO JUNI 2026 (Rev.2)'!BC6+'SO JUNI 2026 (Rev.2)'!BD6</f>
        <v>13500</v>
      </c>
      <c r="L6" s="414">
        <v>0</v>
      </c>
    </row>
    <row r="7" spans="1:12" ht="15.75">
      <c r="A7" s="659"/>
      <c r="B7" s="318">
        <f t="shared" ref="B7:B8" si="1">B6+1</f>
        <v>46175</v>
      </c>
      <c r="C7" s="319" t="str">
        <f t="shared" si="0"/>
        <v>Sel</v>
      </c>
      <c r="D7" s="320">
        <f t="shared" ref="D7:D8" si="2">SUM(E7:L7)</f>
        <v>170670</v>
      </c>
      <c r="E7" s="320">
        <f t="shared" ref="E7:E12" si="3">4.5*24000</f>
        <v>108000</v>
      </c>
      <c r="F7" s="320">
        <f t="shared" ref="F7:F12" si="4">1.43*24000</f>
        <v>34320</v>
      </c>
      <c r="G7" s="320">
        <f t="shared" ref="G7:G8" si="5">0.4*24000</f>
        <v>9600</v>
      </c>
      <c r="H7" s="320">
        <f>0.35*5000</f>
        <v>1750</v>
      </c>
      <c r="I7" s="320">
        <f>'SO JUNI 2026 (Rev.2)'!BE7</f>
        <v>0</v>
      </c>
      <c r="J7" s="320">
        <f>'SO JUNI 2026 (Rev.2)'!AT7</f>
        <v>3500</v>
      </c>
      <c r="K7" s="320">
        <f>'SO JUNI 2026 (Rev.2)'!BC7+'SO JUNI 2026 (Rev.2)'!BD7</f>
        <v>13500</v>
      </c>
      <c r="L7" s="415">
        <v>0</v>
      </c>
    </row>
    <row r="8" spans="1:12" s="354" customFormat="1" ht="15.75">
      <c r="A8" s="659"/>
      <c r="B8" s="318">
        <f t="shared" si="1"/>
        <v>46176</v>
      </c>
      <c r="C8" s="319" t="str">
        <f t="shared" si="0"/>
        <v>Rab</v>
      </c>
      <c r="D8" s="397">
        <f t="shared" si="2"/>
        <v>170670</v>
      </c>
      <c r="E8" s="320">
        <f t="shared" si="3"/>
        <v>108000</v>
      </c>
      <c r="F8" s="320">
        <f t="shared" si="4"/>
        <v>34320</v>
      </c>
      <c r="G8" s="320">
        <f t="shared" si="5"/>
        <v>9600</v>
      </c>
      <c r="H8" s="320">
        <f t="shared" ref="H8:H11" si="6">0.35*5000</f>
        <v>1750</v>
      </c>
      <c r="I8" s="320">
        <f>'SO JUNI 2026 (Rev.2)'!BE8</f>
        <v>0</v>
      </c>
      <c r="J8" s="320">
        <f>'SO JUNI 2026 (Rev.2)'!AT8</f>
        <v>3500</v>
      </c>
      <c r="K8" s="416">
        <f>'SO JUNI 2026 (Rev.2)'!BC8+'SO JUNI 2026 (Rev.2)'!BD8</f>
        <v>13500</v>
      </c>
      <c r="L8" s="415">
        <v>0</v>
      </c>
    </row>
    <row r="9" spans="1:12" ht="15.75">
      <c r="A9" s="659"/>
      <c r="B9" s="318">
        <f>B8+1</f>
        <v>46177</v>
      </c>
      <c r="C9" s="319" t="str">
        <f t="shared" ref="C9:C15" si="7">TEXT(B9,"ddd")</f>
        <v>Kam</v>
      </c>
      <c r="D9" s="320">
        <f t="shared" ref="D9:D15" si="8">SUM(E9:L9)</f>
        <v>170670</v>
      </c>
      <c r="E9" s="320">
        <f t="shared" si="3"/>
        <v>108000</v>
      </c>
      <c r="F9" s="320">
        <f t="shared" si="4"/>
        <v>34320</v>
      </c>
      <c r="G9" s="320">
        <f t="shared" ref="G9:G17" si="9">0.4*24000</f>
        <v>9600</v>
      </c>
      <c r="H9" s="320">
        <f t="shared" si="6"/>
        <v>1750</v>
      </c>
      <c r="I9" s="320">
        <f>'SO JUNI 2026 (Rev.2)'!BE9</f>
        <v>0</v>
      </c>
      <c r="J9" s="320">
        <f>'SO JUNI 2026 (Rev.2)'!AT9</f>
        <v>3500</v>
      </c>
      <c r="K9" s="320">
        <f>'SO JUNI 2026 (Rev.2)'!BC9+'SO JUNI 2026 (Rev.2)'!BD9</f>
        <v>13500</v>
      </c>
      <c r="L9" s="415">
        <v>0</v>
      </c>
    </row>
    <row r="10" spans="1:12" ht="15.75">
      <c r="A10" s="659"/>
      <c r="B10" s="318">
        <f t="shared" ref="B10:B12" si="10">B9+1</f>
        <v>46178</v>
      </c>
      <c r="C10" s="319" t="str">
        <f t="shared" si="7"/>
        <v>Jum</v>
      </c>
      <c r="D10" s="320">
        <f t="shared" si="8"/>
        <v>170670</v>
      </c>
      <c r="E10" s="320">
        <f t="shared" si="3"/>
        <v>108000</v>
      </c>
      <c r="F10" s="320">
        <f t="shared" si="4"/>
        <v>34320</v>
      </c>
      <c r="G10" s="320">
        <f t="shared" si="9"/>
        <v>9600</v>
      </c>
      <c r="H10" s="320">
        <f t="shared" si="6"/>
        <v>1750</v>
      </c>
      <c r="I10" s="320">
        <f>'SO JUNI 2026 (Rev.2)'!BE10</f>
        <v>0</v>
      </c>
      <c r="J10" s="320">
        <f>'SO JUNI 2026 (Rev.2)'!AT10</f>
        <v>3500</v>
      </c>
      <c r="K10" s="320">
        <f>'SO JUNI 2026 (Rev.2)'!BC10+'SO JUNI 2026 (Rev.2)'!BD10</f>
        <v>13500</v>
      </c>
      <c r="L10" s="415">
        <v>0</v>
      </c>
    </row>
    <row r="11" spans="1:12" ht="15.75">
      <c r="A11" s="659"/>
      <c r="B11" s="318">
        <f t="shared" si="10"/>
        <v>46179</v>
      </c>
      <c r="C11" s="319" t="str">
        <f t="shared" si="7"/>
        <v>Sab</v>
      </c>
      <c r="D11" s="320">
        <f t="shared" si="8"/>
        <v>170670</v>
      </c>
      <c r="E11" s="320">
        <f t="shared" si="3"/>
        <v>108000</v>
      </c>
      <c r="F11" s="320">
        <f t="shared" si="4"/>
        <v>34320</v>
      </c>
      <c r="G11" s="320">
        <f t="shared" si="9"/>
        <v>9600</v>
      </c>
      <c r="H11" s="320">
        <f t="shared" si="6"/>
        <v>1750</v>
      </c>
      <c r="I11" s="320">
        <f>'SO JUNI 2026 (Rev.2)'!BE11</f>
        <v>0</v>
      </c>
      <c r="J11" s="320">
        <f>'SO JUNI 2026 (Rev.2)'!AT11</f>
        <v>3500</v>
      </c>
      <c r="K11" s="320">
        <f>'SO JUNI 2026 (Rev.2)'!BC11+'SO JUNI 2026 (Rev.2)'!BD11</f>
        <v>13500</v>
      </c>
      <c r="L11" s="415">
        <v>0</v>
      </c>
    </row>
    <row r="12" spans="1:12" ht="15.75">
      <c r="A12" s="659"/>
      <c r="B12" s="318">
        <f t="shared" si="10"/>
        <v>46180</v>
      </c>
      <c r="C12" s="319" t="str">
        <f t="shared" si="7"/>
        <v>Mgg</v>
      </c>
      <c r="D12" s="320">
        <f t="shared" si="8"/>
        <v>168920</v>
      </c>
      <c r="E12" s="320">
        <f t="shared" si="3"/>
        <v>108000</v>
      </c>
      <c r="F12" s="320">
        <f t="shared" si="4"/>
        <v>34320</v>
      </c>
      <c r="G12" s="320">
        <f t="shared" si="9"/>
        <v>9600</v>
      </c>
      <c r="H12" s="320">
        <v>0</v>
      </c>
      <c r="I12" s="320">
        <f>'SO JUNI 2026 (Rev.2)'!BE12</f>
        <v>0</v>
      </c>
      <c r="J12" s="320">
        <f>'SO JUNI 2026 (Rev.2)'!AT12</f>
        <v>3500</v>
      </c>
      <c r="K12" s="320">
        <f>'SO JUNI 2026 (Rev.2)'!BC12+'SO JUNI 2026 (Rev.2)'!BD12</f>
        <v>13500</v>
      </c>
      <c r="L12" s="415">
        <v>0</v>
      </c>
    </row>
    <row r="13" spans="1:12" s="385" customFormat="1" ht="15.75">
      <c r="A13" s="659"/>
      <c r="B13" s="322" t="s">
        <v>57</v>
      </c>
      <c r="C13" s="323"/>
      <c r="D13" s="398">
        <f t="shared" ref="D13:L13" si="11">SUM(D6:D12)</f>
        <v>1191190</v>
      </c>
      <c r="E13" s="398">
        <f t="shared" si="11"/>
        <v>756000</v>
      </c>
      <c r="F13" s="398">
        <f t="shared" si="11"/>
        <v>240240</v>
      </c>
      <c r="G13" s="398">
        <f t="shared" si="11"/>
        <v>67200</v>
      </c>
      <c r="H13" s="398">
        <f t="shared" si="11"/>
        <v>8750</v>
      </c>
      <c r="I13" s="398">
        <f t="shared" si="11"/>
        <v>0</v>
      </c>
      <c r="J13" s="398">
        <f t="shared" si="11"/>
        <v>24500</v>
      </c>
      <c r="K13" s="398">
        <f t="shared" si="11"/>
        <v>94500</v>
      </c>
      <c r="L13" s="417">
        <f t="shared" si="11"/>
        <v>0</v>
      </c>
    </row>
    <row r="14" spans="1:12" ht="16.5" thickBot="1">
      <c r="A14" s="664"/>
      <c r="B14" s="327"/>
      <c r="C14" s="319"/>
      <c r="D14" s="397"/>
      <c r="E14" s="320"/>
      <c r="F14" s="320"/>
      <c r="G14" s="320"/>
      <c r="H14" s="320"/>
      <c r="I14" s="320"/>
      <c r="J14" s="320"/>
      <c r="K14" s="320"/>
      <c r="L14" s="415"/>
    </row>
    <row r="15" spans="1:12" ht="16.5" thickTop="1">
      <c r="A15" s="663">
        <f>WEEKNUM(B15)</f>
        <v>24</v>
      </c>
      <c r="B15" s="318">
        <f>B12+1</f>
        <v>46181</v>
      </c>
      <c r="C15" s="319" t="str">
        <f t="shared" si="7"/>
        <v>Sen</v>
      </c>
      <c r="D15" s="320">
        <f t="shared" si="8"/>
        <v>185670</v>
      </c>
      <c r="E15" s="320">
        <f t="shared" ref="E15:E21" si="12">4.5*24000</f>
        <v>108000</v>
      </c>
      <c r="F15" s="320">
        <f t="shared" ref="F15:F21" si="13">1.43*24000</f>
        <v>34320</v>
      </c>
      <c r="G15" s="320">
        <f t="shared" si="9"/>
        <v>9600</v>
      </c>
      <c r="H15" s="320">
        <f t="shared" ref="H15:H20" si="14">0.35*5000</f>
        <v>1750</v>
      </c>
      <c r="I15" s="320">
        <f>'SO JUNI 2026 (Rev.2)'!BE15</f>
        <v>15000</v>
      </c>
      <c r="J15" s="320">
        <f>'SO JUNI 2026 (Rev.2)'!AT15</f>
        <v>3500</v>
      </c>
      <c r="K15" s="320">
        <f>'SO JUNI 2026 (Rev.2)'!BC15+'SO JUNI 2026 (Rev.2)'!BD15</f>
        <v>13500</v>
      </c>
      <c r="L15" s="415">
        <v>0</v>
      </c>
    </row>
    <row r="16" spans="1:12" ht="15.75">
      <c r="A16" s="659"/>
      <c r="B16" s="318">
        <f t="shared" ref="B16:B17" si="15">B15+1</f>
        <v>46182</v>
      </c>
      <c r="C16" s="319" t="str">
        <f t="shared" ref="C16:C17" si="16">TEXT(B16,"ddd")</f>
        <v>Sel</v>
      </c>
      <c r="D16" s="320">
        <f t="shared" ref="D16:D17" si="17">SUM(E16:L16)</f>
        <v>185670</v>
      </c>
      <c r="E16" s="320">
        <f t="shared" si="12"/>
        <v>108000</v>
      </c>
      <c r="F16" s="320">
        <f t="shared" si="13"/>
        <v>34320</v>
      </c>
      <c r="G16" s="320">
        <f t="shared" si="9"/>
        <v>9600</v>
      </c>
      <c r="H16" s="320">
        <f t="shared" si="14"/>
        <v>1750</v>
      </c>
      <c r="I16" s="320">
        <f>'SO JUNI 2026 (Rev.2)'!BE16</f>
        <v>15000</v>
      </c>
      <c r="J16" s="320">
        <f>'SO JUNI 2026 (Rev.2)'!AT16</f>
        <v>3500</v>
      </c>
      <c r="K16" s="320">
        <f>'SO JUNI 2026 (Rev.2)'!BC16+'SO JUNI 2026 (Rev.2)'!BD16</f>
        <v>13500</v>
      </c>
      <c r="L16" s="415">
        <v>0</v>
      </c>
    </row>
    <row r="17" spans="1:12" s="354" customFormat="1" ht="15.75">
      <c r="A17" s="659"/>
      <c r="B17" s="318">
        <f t="shared" si="15"/>
        <v>46183</v>
      </c>
      <c r="C17" s="319" t="str">
        <f t="shared" si="16"/>
        <v>Rab</v>
      </c>
      <c r="D17" s="397">
        <f t="shared" si="17"/>
        <v>185670</v>
      </c>
      <c r="E17" s="320">
        <f t="shared" si="12"/>
        <v>108000</v>
      </c>
      <c r="F17" s="320">
        <f t="shared" si="13"/>
        <v>34320</v>
      </c>
      <c r="G17" s="320">
        <f t="shared" si="9"/>
        <v>9600</v>
      </c>
      <c r="H17" s="320">
        <f t="shared" si="14"/>
        <v>1750</v>
      </c>
      <c r="I17" s="320">
        <f>'SO JUNI 2026 (Rev.2)'!BE17</f>
        <v>15000</v>
      </c>
      <c r="J17" s="320">
        <f>'SO JUNI 2026 (Rev.2)'!AT17</f>
        <v>3500</v>
      </c>
      <c r="K17" s="320">
        <f>'SO JUNI 2026 (Rev.2)'!BC17+'SO JUNI 2026 (Rev.2)'!BD17</f>
        <v>13500</v>
      </c>
      <c r="L17" s="415">
        <v>0</v>
      </c>
    </row>
    <row r="18" spans="1:12" ht="15.75">
      <c r="A18" s="659"/>
      <c r="B18" s="318">
        <f>B17+1</f>
        <v>46184</v>
      </c>
      <c r="C18" s="319" t="str">
        <f t="shared" ref="C18:C21" si="18">TEXT(B18,"ddd")</f>
        <v>Kam</v>
      </c>
      <c r="D18" s="397">
        <f t="shared" ref="D18:D21" si="19">SUM(E18:L18)</f>
        <v>185670</v>
      </c>
      <c r="E18" s="320">
        <f t="shared" si="12"/>
        <v>108000</v>
      </c>
      <c r="F18" s="320">
        <f t="shared" si="13"/>
        <v>34320</v>
      </c>
      <c r="G18" s="320">
        <f t="shared" ref="G18:G26" si="20">0.4*24000</f>
        <v>9600</v>
      </c>
      <c r="H18" s="320">
        <f t="shared" si="14"/>
        <v>1750</v>
      </c>
      <c r="I18" s="320">
        <f>'SO JUNI 2026 (Rev.2)'!BE18</f>
        <v>15000</v>
      </c>
      <c r="J18" s="320">
        <f>'SO JUNI 2026 (Rev.2)'!AT18</f>
        <v>3500</v>
      </c>
      <c r="K18" s="320">
        <f>'SO JUNI 2026 (Rev.2)'!BC18+'SO JUNI 2026 (Rev.2)'!BD18</f>
        <v>13500</v>
      </c>
      <c r="L18" s="415">
        <v>0</v>
      </c>
    </row>
    <row r="19" spans="1:12" ht="15.75">
      <c r="A19" s="659"/>
      <c r="B19" s="318">
        <f t="shared" ref="B19:B21" si="21">B18+1</f>
        <v>46185</v>
      </c>
      <c r="C19" s="319" t="str">
        <f t="shared" si="18"/>
        <v>Jum</v>
      </c>
      <c r="D19" s="397">
        <f t="shared" si="19"/>
        <v>185670</v>
      </c>
      <c r="E19" s="320">
        <f t="shared" si="12"/>
        <v>108000</v>
      </c>
      <c r="F19" s="320">
        <f t="shared" si="13"/>
        <v>34320</v>
      </c>
      <c r="G19" s="320">
        <f t="shared" si="20"/>
        <v>9600</v>
      </c>
      <c r="H19" s="320">
        <f t="shared" si="14"/>
        <v>1750</v>
      </c>
      <c r="I19" s="320">
        <f>'SO JUNI 2026 (Rev.2)'!BE19</f>
        <v>15000</v>
      </c>
      <c r="J19" s="320">
        <f>'SO JUNI 2026 (Rev.2)'!AT19</f>
        <v>3500</v>
      </c>
      <c r="K19" s="320">
        <f>'SO JUNI 2026 (Rev.2)'!BC19+'SO JUNI 2026 (Rev.2)'!BD19</f>
        <v>13500</v>
      </c>
      <c r="L19" s="415">
        <v>0</v>
      </c>
    </row>
    <row r="20" spans="1:12" ht="15.75">
      <c r="A20" s="659"/>
      <c r="B20" s="318">
        <f t="shared" si="21"/>
        <v>46186</v>
      </c>
      <c r="C20" s="319" t="str">
        <f t="shared" si="18"/>
        <v>Sab</v>
      </c>
      <c r="D20" s="397">
        <f t="shared" si="19"/>
        <v>185670</v>
      </c>
      <c r="E20" s="320">
        <f t="shared" si="12"/>
        <v>108000</v>
      </c>
      <c r="F20" s="320">
        <f t="shared" si="13"/>
        <v>34320</v>
      </c>
      <c r="G20" s="320">
        <f t="shared" si="20"/>
        <v>9600</v>
      </c>
      <c r="H20" s="320">
        <f t="shared" si="14"/>
        <v>1750</v>
      </c>
      <c r="I20" s="320">
        <f>'SO JUNI 2026 (Rev.2)'!BE20</f>
        <v>15000</v>
      </c>
      <c r="J20" s="320">
        <f>'SO JUNI 2026 (Rev.2)'!AT20</f>
        <v>3500</v>
      </c>
      <c r="K20" s="320">
        <f>'SO JUNI 2026 (Rev.2)'!BC20+'SO JUNI 2026 (Rev.2)'!BD20</f>
        <v>13500</v>
      </c>
      <c r="L20" s="415">
        <v>0</v>
      </c>
    </row>
    <row r="21" spans="1:12" ht="15.75">
      <c r="A21" s="659"/>
      <c r="B21" s="318">
        <f t="shared" si="21"/>
        <v>46187</v>
      </c>
      <c r="C21" s="319" t="str">
        <f t="shared" si="18"/>
        <v>Mgg</v>
      </c>
      <c r="D21" s="397">
        <f t="shared" si="19"/>
        <v>183920</v>
      </c>
      <c r="E21" s="320">
        <f t="shared" si="12"/>
        <v>108000</v>
      </c>
      <c r="F21" s="320">
        <f t="shared" si="13"/>
        <v>34320</v>
      </c>
      <c r="G21" s="320">
        <f t="shared" si="20"/>
        <v>9600</v>
      </c>
      <c r="H21" s="320">
        <v>0</v>
      </c>
      <c r="I21" s="320">
        <f>'SO JUNI 2026 (Rev.2)'!BE21</f>
        <v>15000</v>
      </c>
      <c r="J21" s="320">
        <f>'SO JUNI 2026 (Rev.2)'!AT21</f>
        <v>3500</v>
      </c>
      <c r="K21" s="320">
        <f>'SO JUNI 2026 (Rev.2)'!BC21+'SO JUNI 2026 (Rev.2)'!BD21</f>
        <v>13500</v>
      </c>
      <c r="L21" s="415">
        <v>0</v>
      </c>
    </row>
    <row r="22" spans="1:12" s="385" customFormat="1" ht="15.75">
      <c r="A22" s="659"/>
      <c r="B22" s="322" t="s">
        <v>57</v>
      </c>
      <c r="C22" s="323"/>
      <c r="D22" s="398">
        <f t="shared" ref="D22:L22" si="22">SUM(D15:D21)</f>
        <v>1297940</v>
      </c>
      <c r="E22" s="398">
        <f t="shared" si="22"/>
        <v>756000</v>
      </c>
      <c r="F22" s="398">
        <f t="shared" si="22"/>
        <v>240240</v>
      </c>
      <c r="G22" s="398">
        <f t="shared" si="22"/>
        <v>67200</v>
      </c>
      <c r="H22" s="398">
        <f t="shared" si="22"/>
        <v>10500</v>
      </c>
      <c r="I22" s="398">
        <f t="shared" si="22"/>
        <v>105000</v>
      </c>
      <c r="J22" s="398">
        <f t="shared" si="22"/>
        <v>24500</v>
      </c>
      <c r="K22" s="398">
        <f t="shared" si="22"/>
        <v>94500</v>
      </c>
      <c r="L22" s="417">
        <f t="shared" si="22"/>
        <v>0</v>
      </c>
    </row>
    <row r="23" spans="1:12" ht="16.5" thickBot="1">
      <c r="A23" s="664"/>
      <c r="B23" s="327"/>
      <c r="C23" s="319"/>
      <c r="D23" s="397"/>
      <c r="E23" s="320"/>
      <c r="F23" s="320"/>
      <c r="G23" s="320"/>
      <c r="H23" s="320"/>
      <c r="I23" s="320"/>
      <c r="J23" s="320"/>
      <c r="K23" s="320"/>
      <c r="L23" s="415"/>
    </row>
    <row r="24" spans="1:12" ht="16.5" thickTop="1">
      <c r="A24" s="663">
        <f>WEEKNUM(B24)</f>
        <v>25</v>
      </c>
      <c r="B24" s="318">
        <f>B21+1</f>
        <v>46188</v>
      </c>
      <c r="C24" s="319" t="str">
        <f t="shared" ref="C24:C26" si="23">TEXT(B24,"ddd")</f>
        <v>Sen</v>
      </c>
      <c r="D24" s="397">
        <f t="shared" ref="D24:D26" si="24">SUM(E24:L24)</f>
        <v>185670</v>
      </c>
      <c r="E24" s="320">
        <f t="shared" ref="E24:E30" si="25">4.5*24000</f>
        <v>108000</v>
      </c>
      <c r="F24" s="320">
        <f t="shared" ref="F24:F30" si="26">1.43*24000</f>
        <v>34320</v>
      </c>
      <c r="G24" s="320">
        <f t="shared" si="20"/>
        <v>9600</v>
      </c>
      <c r="H24" s="320">
        <f t="shared" ref="H24:H29" si="27">0.35*5000</f>
        <v>1750</v>
      </c>
      <c r="I24" s="320">
        <f>'SO JUNI 2026 (Rev.2)'!BE24</f>
        <v>15000</v>
      </c>
      <c r="J24" s="320">
        <f>'SO JUNI 2026 (Rev.2)'!AT24</f>
        <v>3500</v>
      </c>
      <c r="K24" s="320">
        <f>'SO JUNI 2026 (Rev.2)'!BC24+'SO JUNI 2026 (Rev.2)'!BD24</f>
        <v>13500</v>
      </c>
      <c r="L24" s="415">
        <v>0</v>
      </c>
    </row>
    <row r="25" spans="1:12" ht="15.75">
      <c r="A25" s="659"/>
      <c r="B25" s="318">
        <f t="shared" ref="B25:B26" si="28">B24+1</f>
        <v>46189</v>
      </c>
      <c r="C25" s="319" t="str">
        <f t="shared" si="23"/>
        <v>Sel</v>
      </c>
      <c r="D25" s="320">
        <f t="shared" si="24"/>
        <v>185670</v>
      </c>
      <c r="E25" s="320">
        <f t="shared" si="25"/>
        <v>108000</v>
      </c>
      <c r="F25" s="320">
        <f t="shared" si="26"/>
        <v>34320</v>
      </c>
      <c r="G25" s="320">
        <f t="shared" si="20"/>
        <v>9600</v>
      </c>
      <c r="H25" s="320">
        <f t="shared" si="27"/>
        <v>1750</v>
      </c>
      <c r="I25" s="320">
        <f>'SO JUNI 2026 (Rev.2)'!BE25</f>
        <v>15000</v>
      </c>
      <c r="J25" s="320">
        <f>'SO JUNI 2026 (Rev.2)'!AT25</f>
        <v>3500</v>
      </c>
      <c r="K25" s="320">
        <f>'SO JUNI 2026 (Rev.2)'!BC25+'SO JUNI 2026 (Rev.2)'!BD25</f>
        <v>13500</v>
      </c>
      <c r="L25" s="415">
        <v>0</v>
      </c>
    </row>
    <row r="26" spans="1:12" s="354" customFormat="1" ht="15.75">
      <c r="A26" s="659"/>
      <c r="B26" s="318">
        <f t="shared" si="28"/>
        <v>46190</v>
      </c>
      <c r="C26" s="319" t="str">
        <f t="shared" si="23"/>
        <v>Rab</v>
      </c>
      <c r="D26" s="397">
        <f t="shared" si="24"/>
        <v>185670</v>
      </c>
      <c r="E26" s="320">
        <f t="shared" si="25"/>
        <v>108000</v>
      </c>
      <c r="F26" s="320">
        <f t="shared" si="26"/>
        <v>34320</v>
      </c>
      <c r="G26" s="320">
        <f t="shared" si="20"/>
        <v>9600</v>
      </c>
      <c r="H26" s="320">
        <f t="shared" si="27"/>
        <v>1750</v>
      </c>
      <c r="I26" s="320">
        <f>'SO JUNI 2026 (Rev.2)'!BE26</f>
        <v>15000</v>
      </c>
      <c r="J26" s="320">
        <f>'SO JUNI 2026 (Rev.2)'!AT26</f>
        <v>3500</v>
      </c>
      <c r="K26" s="320">
        <f>'SO JUNI 2026 (Rev.2)'!BC26+'SO JUNI 2026 (Rev.2)'!BD26</f>
        <v>13500</v>
      </c>
      <c r="L26" s="415">
        <v>0</v>
      </c>
    </row>
    <row r="27" spans="1:12" ht="15.75">
      <c r="A27" s="659"/>
      <c r="B27" s="318">
        <f>B26+1</f>
        <v>46191</v>
      </c>
      <c r="C27" s="319" t="str">
        <f t="shared" ref="C27:C30" si="29">TEXT(B27,"ddd")</f>
        <v>Kam</v>
      </c>
      <c r="D27" s="397">
        <f t="shared" ref="D27:D30" si="30">SUM(E27:L27)</f>
        <v>185670</v>
      </c>
      <c r="E27" s="320">
        <f t="shared" si="25"/>
        <v>108000</v>
      </c>
      <c r="F27" s="320">
        <f t="shared" si="26"/>
        <v>34320</v>
      </c>
      <c r="G27" s="320">
        <f t="shared" ref="G27:G35" si="31">0.4*24000</f>
        <v>9600</v>
      </c>
      <c r="H27" s="320">
        <f t="shared" si="27"/>
        <v>1750</v>
      </c>
      <c r="I27" s="320">
        <f>'SO JUNI 2026 (Rev.2)'!BE27</f>
        <v>15000</v>
      </c>
      <c r="J27" s="320">
        <f>'SO JUNI 2026 (Rev.2)'!AT27</f>
        <v>3500</v>
      </c>
      <c r="K27" s="320">
        <f>'SO JUNI 2026 (Rev.2)'!BC27+'SO JUNI 2026 (Rev.2)'!BD27</f>
        <v>13500</v>
      </c>
      <c r="L27" s="415">
        <v>0</v>
      </c>
    </row>
    <row r="28" spans="1:12" ht="15.75">
      <c r="A28" s="659"/>
      <c r="B28" s="318">
        <f t="shared" ref="B28:B30" si="32">B27+1</f>
        <v>46192</v>
      </c>
      <c r="C28" s="319" t="str">
        <f t="shared" si="29"/>
        <v>Jum</v>
      </c>
      <c r="D28" s="397">
        <f t="shared" si="30"/>
        <v>185670</v>
      </c>
      <c r="E28" s="320">
        <f t="shared" si="25"/>
        <v>108000</v>
      </c>
      <c r="F28" s="320">
        <f t="shared" si="26"/>
        <v>34320</v>
      </c>
      <c r="G28" s="320">
        <f t="shared" si="31"/>
        <v>9600</v>
      </c>
      <c r="H28" s="320">
        <f t="shared" si="27"/>
        <v>1750</v>
      </c>
      <c r="I28" s="320">
        <f>'SO JUNI 2026 (Rev.2)'!BE28</f>
        <v>15000</v>
      </c>
      <c r="J28" s="320">
        <f>'SO JUNI 2026 (Rev.2)'!AT28</f>
        <v>3500</v>
      </c>
      <c r="K28" s="320">
        <f>'SO JUNI 2026 (Rev.2)'!BC28+'SO JUNI 2026 (Rev.2)'!BD28</f>
        <v>13500</v>
      </c>
      <c r="L28" s="415">
        <v>0</v>
      </c>
    </row>
    <row r="29" spans="1:12" ht="15.75">
      <c r="A29" s="659"/>
      <c r="B29" s="318">
        <f t="shared" si="32"/>
        <v>46193</v>
      </c>
      <c r="C29" s="319" t="str">
        <f t="shared" si="29"/>
        <v>Sab</v>
      </c>
      <c r="D29" s="397">
        <f t="shared" si="30"/>
        <v>185670</v>
      </c>
      <c r="E29" s="320">
        <f t="shared" si="25"/>
        <v>108000</v>
      </c>
      <c r="F29" s="320">
        <f t="shared" si="26"/>
        <v>34320</v>
      </c>
      <c r="G29" s="320">
        <f t="shared" si="31"/>
        <v>9600</v>
      </c>
      <c r="H29" s="320">
        <f t="shared" si="27"/>
        <v>1750</v>
      </c>
      <c r="I29" s="320">
        <f>'SO JUNI 2026 (Rev.2)'!BE29</f>
        <v>15000</v>
      </c>
      <c r="J29" s="320">
        <f>'SO JUNI 2026 (Rev.2)'!AT29</f>
        <v>3500</v>
      </c>
      <c r="K29" s="320">
        <f>'SO JUNI 2026 (Rev.2)'!BC29+'SO JUNI 2026 (Rev.2)'!BD29</f>
        <v>13500</v>
      </c>
      <c r="L29" s="415">
        <v>0</v>
      </c>
    </row>
    <row r="30" spans="1:12" ht="15.75">
      <c r="A30" s="659"/>
      <c r="B30" s="318">
        <f t="shared" si="32"/>
        <v>46194</v>
      </c>
      <c r="C30" s="319" t="str">
        <f t="shared" si="29"/>
        <v>Mgg</v>
      </c>
      <c r="D30" s="397">
        <f t="shared" si="30"/>
        <v>183920</v>
      </c>
      <c r="E30" s="320">
        <f t="shared" si="25"/>
        <v>108000</v>
      </c>
      <c r="F30" s="320">
        <f t="shared" si="26"/>
        <v>34320</v>
      </c>
      <c r="G30" s="320">
        <f t="shared" si="31"/>
        <v>9600</v>
      </c>
      <c r="H30" s="320">
        <v>0</v>
      </c>
      <c r="I30" s="320">
        <f>'SO JUNI 2026 (Rev.2)'!BE30</f>
        <v>15000</v>
      </c>
      <c r="J30" s="320">
        <f>'SO JUNI 2026 (Rev.2)'!AT30</f>
        <v>3500</v>
      </c>
      <c r="K30" s="320">
        <f>'SO JUNI 2026 (Rev.2)'!BC30+'SO JUNI 2026 (Rev.2)'!BD30</f>
        <v>13500</v>
      </c>
      <c r="L30" s="415">
        <v>0</v>
      </c>
    </row>
    <row r="31" spans="1:12" s="385" customFormat="1" ht="15.75">
      <c r="A31" s="659"/>
      <c r="B31" s="322" t="s">
        <v>57</v>
      </c>
      <c r="C31" s="323"/>
      <c r="D31" s="398">
        <f t="shared" ref="D31:L31" si="33">SUM(D24:D30)</f>
        <v>1297940</v>
      </c>
      <c r="E31" s="398">
        <f t="shared" si="33"/>
        <v>756000</v>
      </c>
      <c r="F31" s="398">
        <f t="shared" si="33"/>
        <v>240240</v>
      </c>
      <c r="G31" s="398">
        <f t="shared" si="33"/>
        <v>67200</v>
      </c>
      <c r="H31" s="398">
        <f t="shared" si="33"/>
        <v>10500</v>
      </c>
      <c r="I31" s="398">
        <f t="shared" si="33"/>
        <v>105000</v>
      </c>
      <c r="J31" s="398">
        <f t="shared" si="33"/>
        <v>24500</v>
      </c>
      <c r="K31" s="398">
        <f t="shared" si="33"/>
        <v>94500</v>
      </c>
      <c r="L31" s="417">
        <f t="shared" si="33"/>
        <v>0</v>
      </c>
    </row>
    <row r="32" spans="1:12" ht="16.5" thickBot="1">
      <c r="A32" s="664"/>
      <c r="B32" s="327"/>
      <c r="C32" s="319"/>
      <c r="D32" s="397"/>
      <c r="E32" s="320"/>
      <c r="F32" s="320"/>
      <c r="G32" s="320"/>
      <c r="H32" s="320"/>
      <c r="I32" s="320"/>
      <c r="J32" s="320"/>
      <c r="K32" s="320"/>
      <c r="L32" s="415"/>
    </row>
    <row r="33" spans="1:12" ht="16.5" thickTop="1">
      <c r="A33" s="663">
        <f>WEEKNUM(B33)</f>
        <v>26</v>
      </c>
      <c r="B33" s="318">
        <f>B30+1</f>
        <v>46195</v>
      </c>
      <c r="C33" s="319" t="str">
        <f t="shared" ref="C33:C35" si="34">TEXT(B33,"ddd")</f>
        <v>Sen</v>
      </c>
      <c r="D33" s="397">
        <f t="shared" ref="D33:D35" si="35">SUM(E33:L33)</f>
        <v>185670</v>
      </c>
      <c r="E33" s="320">
        <f t="shared" ref="E33:E39" si="36">4.5*24000</f>
        <v>108000</v>
      </c>
      <c r="F33" s="320">
        <f t="shared" ref="F33:F39" si="37">1.43*24000</f>
        <v>34320</v>
      </c>
      <c r="G33" s="320">
        <f t="shared" si="31"/>
        <v>9600</v>
      </c>
      <c r="H33" s="320">
        <f t="shared" ref="H33:H38" si="38">0.35*5000</f>
        <v>1750</v>
      </c>
      <c r="I33" s="320">
        <f>'SO JUNI 2026 (Rev.2)'!BE33</f>
        <v>15000</v>
      </c>
      <c r="J33" s="320">
        <f>'SO JUNI 2026 (Rev.2)'!AT33</f>
        <v>3500</v>
      </c>
      <c r="K33" s="320">
        <f>'SO JUNI 2026 (Rev.2)'!BC33+'SO JUNI 2026 (Rev.2)'!BD33</f>
        <v>13500</v>
      </c>
      <c r="L33" s="415">
        <v>0</v>
      </c>
    </row>
    <row r="34" spans="1:12" ht="15.75">
      <c r="A34" s="659"/>
      <c r="B34" s="318">
        <f t="shared" ref="B34:B35" si="39">B33+1</f>
        <v>46196</v>
      </c>
      <c r="C34" s="319" t="str">
        <f t="shared" si="34"/>
        <v>Sel</v>
      </c>
      <c r="D34" s="320">
        <f t="shared" si="35"/>
        <v>185670</v>
      </c>
      <c r="E34" s="320">
        <f t="shared" si="36"/>
        <v>108000</v>
      </c>
      <c r="F34" s="320">
        <f t="shared" si="37"/>
        <v>34320</v>
      </c>
      <c r="G34" s="320">
        <f t="shared" si="31"/>
        <v>9600</v>
      </c>
      <c r="H34" s="320">
        <f t="shared" si="38"/>
        <v>1750</v>
      </c>
      <c r="I34" s="320">
        <f>'SO JUNI 2026 (Rev.2)'!BE34</f>
        <v>15000</v>
      </c>
      <c r="J34" s="320">
        <f>'SO JUNI 2026 (Rev.2)'!AT34</f>
        <v>3500</v>
      </c>
      <c r="K34" s="320">
        <f>'SO JUNI 2026 (Rev.2)'!BC34+'SO JUNI 2026 (Rev.2)'!BD34</f>
        <v>13500</v>
      </c>
      <c r="L34" s="415">
        <v>0</v>
      </c>
    </row>
    <row r="35" spans="1:12" s="354" customFormat="1" ht="15.75">
      <c r="A35" s="659"/>
      <c r="B35" s="318">
        <f t="shared" si="39"/>
        <v>46197</v>
      </c>
      <c r="C35" s="319" t="str">
        <f t="shared" si="34"/>
        <v>Rab</v>
      </c>
      <c r="D35" s="397">
        <f t="shared" si="35"/>
        <v>185670</v>
      </c>
      <c r="E35" s="320">
        <f t="shared" si="36"/>
        <v>108000</v>
      </c>
      <c r="F35" s="320">
        <f t="shared" si="37"/>
        <v>34320</v>
      </c>
      <c r="G35" s="320">
        <f t="shared" si="31"/>
        <v>9600</v>
      </c>
      <c r="H35" s="320">
        <f t="shared" si="38"/>
        <v>1750</v>
      </c>
      <c r="I35" s="320">
        <f>'SO JUNI 2026 (Rev.2)'!BE35</f>
        <v>15000</v>
      </c>
      <c r="J35" s="320">
        <f>'SO JUNI 2026 (Rev.2)'!AT35</f>
        <v>3500</v>
      </c>
      <c r="K35" s="320">
        <f>'SO JUNI 2026 (Rev.2)'!BC35+'SO JUNI 2026 (Rev.2)'!BD35</f>
        <v>13500</v>
      </c>
      <c r="L35" s="415">
        <v>0</v>
      </c>
    </row>
    <row r="36" spans="1:12" ht="15.75">
      <c r="A36" s="659"/>
      <c r="B36" s="318">
        <f>B35+1</f>
        <v>46198</v>
      </c>
      <c r="C36" s="319" t="str">
        <f t="shared" ref="C36:C38" si="40">TEXT(B36,"ddd")</f>
        <v>Kam</v>
      </c>
      <c r="D36" s="397">
        <f t="shared" ref="D36:D38" si="41">SUM(E36:L36)</f>
        <v>185670</v>
      </c>
      <c r="E36" s="320">
        <f t="shared" si="36"/>
        <v>108000</v>
      </c>
      <c r="F36" s="320">
        <f t="shared" si="37"/>
        <v>34320</v>
      </c>
      <c r="G36" s="320">
        <f t="shared" ref="G36:G43" si="42">0.4*24000</f>
        <v>9600</v>
      </c>
      <c r="H36" s="320">
        <f t="shared" si="38"/>
        <v>1750</v>
      </c>
      <c r="I36" s="320">
        <f>'SO JUNI 2026 (Rev.2)'!BE36</f>
        <v>15000</v>
      </c>
      <c r="J36" s="320">
        <f>'SO JUNI 2026 (Rev.2)'!AT36</f>
        <v>3500</v>
      </c>
      <c r="K36" s="320">
        <f>'SO JUNI 2026 (Rev.2)'!BC36+'SO JUNI 2026 (Rev.2)'!BD36</f>
        <v>13500</v>
      </c>
      <c r="L36" s="415">
        <v>0</v>
      </c>
    </row>
    <row r="37" spans="1:12" ht="15.75">
      <c r="A37" s="659"/>
      <c r="B37" s="318">
        <f t="shared" ref="B37:B38" si="43">B36+1</f>
        <v>46199</v>
      </c>
      <c r="C37" s="319" t="str">
        <f t="shared" si="40"/>
        <v>Jum</v>
      </c>
      <c r="D37" s="397">
        <f t="shared" si="41"/>
        <v>185670</v>
      </c>
      <c r="E37" s="320">
        <f t="shared" si="36"/>
        <v>108000</v>
      </c>
      <c r="F37" s="320">
        <f t="shared" si="37"/>
        <v>34320</v>
      </c>
      <c r="G37" s="320">
        <f t="shared" si="42"/>
        <v>9600</v>
      </c>
      <c r="H37" s="320">
        <f t="shared" si="38"/>
        <v>1750</v>
      </c>
      <c r="I37" s="320">
        <f>'SO JUNI 2026 (Rev.2)'!BE37</f>
        <v>15000</v>
      </c>
      <c r="J37" s="320">
        <f>'SO JUNI 2026 (Rev.2)'!AT37</f>
        <v>3500</v>
      </c>
      <c r="K37" s="320">
        <f>'SO JUNI 2026 (Rev.2)'!BC37+'SO JUNI 2026 (Rev.2)'!BD37</f>
        <v>13500</v>
      </c>
      <c r="L37" s="415">
        <v>0</v>
      </c>
    </row>
    <row r="38" spans="1:12" ht="15.75">
      <c r="A38" s="659"/>
      <c r="B38" s="318">
        <f t="shared" si="43"/>
        <v>46200</v>
      </c>
      <c r="C38" s="319" t="str">
        <f t="shared" si="40"/>
        <v>Sab</v>
      </c>
      <c r="D38" s="397">
        <f t="shared" si="41"/>
        <v>185670</v>
      </c>
      <c r="E38" s="320">
        <f t="shared" si="36"/>
        <v>108000</v>
      </c>
      <c r="F38" s="320">
        <f t="shared" si="37"/>
        <v>34320</v>
      </c>
      <c r="G38" s="320">
        <f t="shared" si="42"/>
        <v>9600</v>
      </c>
      <c r="H38" s="320">
        <f t="shared" si="38"/>
        <v>1750</v>
      </c>
      <c r="I38" s="320">
        <f>'SO JUNI 2026 (Rev.2)'!BE38</f>
        <v>15000</v>
      </c>
      <c r="J38" s="320">
        <f>'SO JUNI 2026 (Rev.2)'!AT38</f>
        <v>3500</v>
      </c>
      <c r="K38" s="320">
        <f>'SO JUNI 2026 (Rev.2)'!BC38+'SO JUNI 2026 (Rev.2)'!BD38</f>
        <v>13500</v>
      </c>
      <c r="L38" s="415">
        <v>0</v>
      </c>
    </row>
    <row r="39" spans="1:12" ht="15.75">
      <c r="A39" s="659"/>
      <c r="B39" s="318">
        <f t="shared" ref="B39:B43" si="44">B38+1</f>
        <v>46201</v>
      </c>
      <c r="C39" s="319" t="str">
        <f t="shared" ref="C39:C43" si="45">TEXT(B39,"ddd")</f>
        <v>Mgg</v>
      </c>
      <c r="D39" s="397">
        <f t="shared" ref="D39:D43" si="46">SUM(E39:L39)</f>
        <v>183920</v>
      </c>
      <c r="E39" s="320">
        <f t="shared" si="36"/>
        <v>108000</v>
      </c>
      <c r="F39" s="320">
        <f t="shared" si="37"/>
        <v>34320</v>
      </c>
      <c r="G39" s="320">
        <f t="shared" si="42"/>
        <v>9600</v>
      </c>
      <c r="H39" s="320">
        <v>0</v>
      </c>
      <c r="I39" s="320">
        <f>'SO JUNI 2026 (Rev.2)'!BE39</f>
        <v>15000</v>
      </c>
      <c r="J39" s="320">
        <f>'SO JUNI 2026 (Rev.2)'!AT39</f>
        <v>3500</v>
      </c>
      <c r="K39" s="320">
        <f>'SO JUNI 2026 (Rev.2)'!BC39+'SO JUNI 2026 (Rev.2)'!BD39</f>
        <v>13500</v>
      </c>
      <c r="L39" s="415">
        <v>0</v>
      </c>
    </row>
    <row r="40" spans="1:12" s="385" customFormat="1" ht="15.75">
      <c r="A40" s="659"/>
      <c r="B40" s="322" t="s">
        <v>57</v>
      </c>
      <c r="C40" s="323"/>
      <c r="D40" s="398">
        <f t="shared" ref="D40:L40" si="47">SUM(D33:D39)</f>
        <v>1297940</v>
      </c>
      <c r="E40" s="398">
        <f t="shared" si="47"/>
        <v>756000</v>
      </c>
      <c r="F40" s="398">
        <f t="shared" si="47"/>
        <v>240240</v>
      </c>
      <c r="G40" s="398">
        <f t="shared" si="47"/>
        <v>67200</v>
      </c>
      <c r="H40" s="398">
        <f t="shared" si="47"/>
        <v>10500</v>
      </c>
      <c r="I40" s="398">
        <f t="shared" si="47"/>
        <v>105000</v>
      </c>
      <c r="J40" s="398">
        <f t="shared" si="47"/>
        <v>24500</v>
      </c>
      <c r="K40" s="398">
        <f t="shared" si="47"/>
        <v>94500</v>
      </c>
      <c r="L40" s="417">
        <f t="shared" si="47"/>
        <v>0</v>
      </c>
    </row>
    <row r="41" spans="1:12" ht="16.5" thickBot="1">
      <c r="A41" s="664"/>
      <c r="B41" s="327"/>
      <c r="C41" s="319"/>
      <c r="D41" s="397"/>
      <c r="E41" s="320"/>
      <c r="F41" s="320"/>
      <c r="G41" s="320"/>
      <c r="H41" s="320"/>
      <c r="I41" s="320"/>
      <c r="J41" s="320"/>
      <c r="K41" s="320"/>
      <c r="L41" s="415"/>
    </row>
    <row r="42" spans="1:12" ht="16.5" thickTop="1">
      <c r="A42" s="663">
        <f>WEEKNUM(B42)</f>
        <v>27</v>
      </c>
      <c r="B42" s="318">
        <f>B39+1</f>
        <v>46202</v>
      </c>
      <c r="C42" s="319" t="str">
        <f t="shared" si="45"/>
        <v>Sen</v>
      </c>
      <c r="D42" s="397">
        <f t="shared" si="46"/>
        <v>185670</v>
      </c>
      <c r="E42" s="320">
        <f t="shared" ref="E42:E43" si="48">4.5*24000</f>
        <v>108000</v>
      </c>
      <c r="F42" s="320">
        <f t="shared" ref="F42:F43" si="49">1.43*24000</f>
        <v>34320</v>
      </c>
      <c r="G42" s="320">
        <f t="shared" si="42"/>
        <v>9600</v>
      </c>
      <c r="H42" s="320">
        <f t="shared" ref="H42:H43" si="50">0.35*5000</f>
        <v>1750</v>
      </c>
      <c r="I42" s="320">
        <f>'SO JUNI 2026 (Rev.2)'!BE42</f>
        <v>15000</v>
      </c>
      <c r="J42" s="320">
        <f>'SO JUNI 2026 (Rev.2)'!AT42</f>
        <v>3500</v>
      </c>
      <c r="K42" s="320">
        <f>'SO JUNI 2026 (Rev.2)'!BC42+'SO JUNI 2026 (Rev.2)'!BD42</f>
        <v>13500</v>
      </c>
      <c r="L42" s="415">
        <v>0</v>
      </c>
    </row>
    <row r="43" spans="1:12" ht="15.75">
      <c r="A43" s="659"/>
      <c r="B43" s="318">
        <f t="shared" si="44"/>
        <v>46203</v>
      </c>
      <c r="C43" s="319" t="str">
        <f t="shared" si="45"/>
        <v>Sel</v>
      </c>
      <c r="D43" s="320">
        <f t="shared" si="46"/>
        <v>185670</v>
      </c>
      <c r="E43" s="320">
        <f t="shared" si="48"/>
        <v>108000</v>
      </c>
      <c r="F43" s="320">
        <f t="shared" si="49"/>
        <v>34320</v>
      </c>
      <c r="G43" s="320">
        <f t="shared" si="42"/>
        <v>9600</v>
      </c>
      <c r="H43" s="320">
        <f t="shared" si="50"/>
        <v>1750</v>
      </c>
      <c r="I43" s="320">
        <f>'SO JUNI 2026 (Rev.2)'!BE43</f>
        <v>15000</v>
      </c>
      <c r="J43" s="320">
        <f>'SO JUNI 2026 (Rev.2)'!AT43</f>
        <v>3500</v>
      </c>
      <c r="K43" s="320">
        <f>'SO JUNI 2026 (Rev.2)'!BC43+'SO JUNI 2026 (Rev.2)'!BD43</f>
        <v>13500</v>
      </c>
      <c r="L43" s="415">
        <v>0</v>
      </c>
    </row>
    <row r="44" spans="1:12" s="385" customFormat="1" ht="15.75">
      <c r="A44" s="659"/>
      <c r="B44" s="322" t="s">
        <v>57</v>
      </c>
      <c r="C44" s="323"/>
      <c r="D44" s="398">
        <f>SUM(D42:D43)</f>
        <v>371340</v>
      </c>
      <c r="E44" s="398">
        <f t="shared" ref="E44:L44" si="51">SUM(E42:E43)</f>
        <v>216000</v>
      </c>
      <c r="F44" s="398">
        <f t="shared" si="51"/>
        <v>68640</v>
      </c>
      <c r="G44" s="398">
        <f t="shared" si="51"/>
        <v>19200</v>
      </c>
      <c r="H44" s="398">
        <f t="shared" si="51"/>
        <v>3500</v>
      </c>
      <c r="I44" s="398">
        <f t="shared" si="51"/>
        <v>30000</v>
      </c>
      <c r="J44" s="398">
        <f t="shared" si="51"/>
        <v>7000</v>
      </c>
      <c r="K44" s="398">
        <f t="shared" si="51"/>
        <v>27000</v>
      </c>
      <c r="L44" s="417">
        <f t="shared" si="51"/>
        <v>0</v>
      </c>
    </row>
    <row r="45" spans="1:12" ht="16.5" thickBot="1">
      <c r="A45" s="659"/>
      <c r="B45" s="327"/>
      <c r="C45" s="319"/>
      <c r="D45" s="397"/>
      <c r="E45" s="320"/>
      <c r="F45" s="320"/>
      <c r="G45" s="320"/>
      <c r="H45" s="320"/>
      <c r="I45" s="320"/>
      <c r="J45" s="320"/>
      <c r="K45" s="320"/>
      <c r="L45" s="415"/>
    </row>
    <row r="46" spans="1:12" ht="16.5" thickTop="1">
      <c r="A46" s="399"/>
      <c r="B46" s="400" t="s">
        <v>57</v>
      </c>
      <c r="C46" s="401"/>
      <c r="D46" s="402">
        <f>SUM(D13+D22+D31+D40+D44)</f>
        <v>5456350</v>
      </c>
      <c r="E46" s="402">
        <f t="shared" ref="E46:L46" si="52">SUM(E13+E22+E31+E40+E44)</f>
        <v>3240000</v>
      </c>
      <c r="F46" s="402">
        <f t="shared" si="52"/>
        <v>1029600</v>
      </c>
      <c r="G46" s="402">
        <f t="shared" si="52"/>
        <v>288000</v>
      </c>
      <c r="H46" s="402">
        <f t="shared" si="52"/>
        <v>43750</v>
      </c>
      <c r="I46" s="402">
        <f t="shared" si="52"/>
        <v>345000</v>
      </c>
      <c r="J46" s="402">
        <f t="shared" si="52"/>
        <v>105000</v>
      </c>
      <c r="K46" s="402">
        <f t="shared" si="52"/>
        <v>405000</v>
      </c>
      <c r="L46" s="402">
        <f t="shared" si="52"/>
        <v>0</v>
      </c>
    </row>
    <row r="47" spans="1:12" ht="15.75">
      <c r="A47" s="403"/>
      <c r="B47" s="404" t="s">
        <v>58</v>
      </c>
      <c r="C47" s="405"/>
      <c r="D47" s="406">
        <f>SUM(D6:D12,D15:D21,D24:D30,D33:D39,D42:D43)</f>
        <v>5456350</v>
      </c>
      <c r="E47" s="406">
        <f t="shared" ref="E47:L47" si="53">SUM(E6:E12,E15:E21,E24:E30,E33:E39,E42:E43)</f>
        <v>3240000</v>
      </c>
      <c r="F47" s="406">
        <f t="shared" si="53"/>
        <v>1029600</v>
      </c>
      <c r="G47" s="406">
        <f t="shared" si="53"/>
        <v>288000</v>
      </c>
      <c r="H47" s="406">
        <f t="shared" si="53"/>
        <v>43750</v>
      </c>
      <c r="I47" s="406">
        <f t="shared" si="53"/>
        <v>345000</v>
      </c>
      <c r="J47" s="406">
        <f t="shared" si="53"/>
        <v>105000</v>
      </c>
      <c r="K47" s="406">
        <f t="shared" si="53"/>
        <v>405000</v>
      </c>
      <c r="L47" s="406">
        <f t="shared" si="53"/>
        <v>0</v>
      </c>
    </row>
    <row r="48" spans="1:12" ht="15.75">
      <c r="A48" s="407"/>
      <c r="B48" s="407"/>
      <c r="C48" s="407"/>
    </row>
    <row r="49" spans="1:5">
      <c r="A49" s="387"/>
      <c r="B49" s="387"/>
      <c r="C49" s="387"/>
    </row>
    <row r="50" spans="1:5">
      <c r="A50" s="387"/>
      <c r="B50" s="387"/>
      <c r="C50" s="387"/>
    </row>
    <row r="51" spans="1:5" ht="15.75">
      <c r="A51" s="408"/>
      <c r="B51" s="408"/>
      <c r="C51" s="408"/>
      <c r="D51" s="409"/>
    </row>
    <row r="52" spans="1:5">
      <c r="A52" s="387"/>
      <c r="B52" s="387"/>
      <c r="C52" s="387"/>
      <c r="E52" s="410"/>
    </row>
    <row r="53" spans="1:5">
      <c r="A53" s="387"/>
      <c r="B53" s="387"/>
      <c r="C53" s="387"/>
    </row>
  </sheetData>
  <mergeCells count="6">
    <mergeCell ref="A42:A45"/>
    <mergeCell ref="B5:C5"/>
    <mergeCell ref="A6:A14"/>
    <mergeCell ref="A15:A23"/>
    <mergeCell ref="A24:A32"/>
    <mergeCell ref="A33:A41"/>
  </mergeCells>
  <conditionalFormatting sqref="A48:C52">
    <cfRule type="cellIs" dxfId="416" priority="308" operator="lessThan">
      <formula>0</formula>
    </cfRule>
  </conditionalFormatting>
  <conditionalFormatting sqref="B36:B39 B42:B43">
    <cfRule type="cellIs" dxfId="415" priority="96" operator="lessThan">
      <formula>0</formula>
    </cfRule>
  </conditionalFormatting>
  <conditionalFormatting sqref="B9:C10">
    <cfRule type="cellIs" dxfId="414" priority="95" operator="lessThan">
      <formula>0</formula>
    </cfRule>
  </conditionalFormatting>
  <conditionalFormatting sqref="D7:L7 H7:H11">
    <cfRule type="cellIs" dxfId="413" priority="159" operator="lessThan">
      <formula>0</formula>
    </cfRule>
  </conditionalFormatting>
  <conditionalFormatting sqref="D9:L13">
    <cfRule type="cellIs" dxfId="412" priority="28" operator="lessThan">
      <formula>0</formula>
    </cfRule>
  </conditionalFormatting>
  <conditionalFormatting sqref="D15:L16">
    <cfRule type="cellIs" dxfId="411" priority="154" operator="lessThan">
      <formula>0</formula>
    </cfRule>
  </conditionalFormatting>
  <conditionalFormatting sqref="D18:L18">
    <cfRule type="cellIs" dxfId="410" priority="89" operator="lessThan">
      <formula>0</formula>
    </cfRule>
  </conditionalFormatting>
  <conditionalFormatting sqref="D22:L22">
    <cfRule type="cellIs" dxfId="409" priority="24" operator="lessThan">
      <formula>0</formula>
    </cfRule>
  </conditionalFormatting>
  <conditionalFormatting sqref="D25:L25">
    <cfRule type="cellIs" dxfId="408" priority="146" operator="lessThan">
      <formula>0</formula>
    </cfRule>
  </conditionalFormatting>
  <conditionalFormatting sqref="D27:L27">
    <cfRule type="cellIs" dxfId="407" priority="56" operator="lessThan">
      <formula>0</formula>
    </cfRule>
  </conditionalFormatting>
  <conditionalFormatting sqref="D31:L31">
    <cfRule type="cellIs" dxfId="406" priority="21" operator="lessThan">
      <formula>0</formula>
    </cfRule>
  </conditionalFormatting>
  <conditionalFormatting sqref="D34:L34">
    <cfRule type="cellIs" dxfId="405" priority="135" operator="lessThan">
      <formula>0</formula>
    </cfRule>
  </conditionalFormatting>
  <conditionalFormatting sqref="D36:L36">
    <cfRule type="cellIs" dxfId="404" priority="54" operator="lessThan">
      <formula>0</formula>
    </cfRule>
  </conditionalFormatting>
  <conditionalFormatting sqref="D40:L40">
    <cfRule type="cellIs" dxfId="403" priority="18" operator="lessThan">
      <formula>0</formula>
    </cfRule>
  </conditionalFormatting>
  <conditionalFormatting sqref="D42:L44">
    <cfRule type="cellIs" dxfId="402" priority="32" operator="lessThan">
      <formula>0</formula>
    </cfRule>
  </conditionalFormatting>
  <conditionalFormatting sqref="E7:F13">
    <cfRule type="cellIs" dxfId="401" priority="29" operator="lessThan">
      <formula>0</formula>
    </cfRule>
  </conditionalFormatting>
  <conditionalFormatting sqref="E15:F21">
    <cfRule type="cellIs" dxfId="400" priority="81" operator="lessThan">
      <formula>0</formula>
    </cfRule>
  </conditionalFormatting>
  <conditionalFormatting sqref="E15:F22">
    <cfRule type="cellIs" dxfId="399" priority="25" operator="lessThan">
      <formula>0</formula>
    </cfRule>
  </conditionalFormatting>
  <conditionalFormatting sqref="E24:F30">
    <cfRule type="cellIs" dxfId="398" priority="16" operator="lessThan">
      <formula>0</formula>
    </cfRule>
  </conditionalFormatting>
  <conditionalFormatting sqref="E24:F31">
    <cfRule type="cellIs" dxfId="397" priority="17" operator="lessThan">
      <formula>0</formula>
    </cfRule>
  </conditionalFormatting>
  <conditionalFormatting sqref="E33:F39">
    <cfRule type="cellIs" dxfId="396" priority="14" operator="lessThan">
      <formula>0</formula>
    </cfRule>
  </conditionalFormatting>
  <conditionalFormatting sqref="E33:F40">
    <cfRule type="cellIs" dxfId="395" priority="15" operator="lessThan">
      <formula>0</formula>
    </cfRule>
  </conditionalFormatting>
  <conditionalFormatting sqref="E42:F43">
    <cfRule type="cellIs" dxfId="394" priority="12" operator="lessThan">
      <formula>0</formula>
    </cfRule>
  </conditionalFormatting>
  <conditionalFormatting sqref="E42:F44">
    <cfRule type="cellIs" dxfId="393" priority="13" operator="lessThan">
      <formula>0</formula>
    </cfRule>
  </conditionalFormatting>
  <conditionalFormatting sqref="E9:L45">
    <cfRule type="cellIs" dxfId="392" priority="20" operator="lessThan">
      <formula>0</formula>
    </cfRule>
  </conditionalFormatting>
  <conditionalFormatting sqref="F9:F12">
    <cfRule type="cellIs" dxfId="391" priority="91" operator="lessThan">
      <formula>0</formula>
    </cfRule>
    <cfRule type="cellIs" dxfId="390" priority="92" operator="lessThan">
      <formula>0</formula>
    </cfRule>
  </conditionalFormatting>
  <conditionalFormatting sqref="H15:H20">
    <cfRule type="cellIs" dxfId="389" priority="11" operator="lessThan">
      <formula>0</formula>
    </cfRule>
  </conditionalFormatting>
  <conditionalFormatting sqref="H24:H29">
    <cfRule type="cellIs" dxfId="388" priority="8" operator="lessThan">
      <formula>0</formula>
    </cfRule>
  </conditionalFormatting>
  <conditionalFormatting sqref="H33:H38">
    <cfRule type="cellIs" dxfId="387" priority="3" operator="lessThan">
      <formula>0</formula>
    </cfRule>
  </conditionalFormatting>
  <conditionalFormatting sqref="H42:H43">
    <cfRule type="cellIs" dxfId="386" priority="1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1"/>
  <sheetViews>
    <sheetView zoomScale="70" zoomScaleNormal="70" workbookViewId="0">
      <pane xSplit="6" ySplit="9" topLeftCell="G34" activePane="bottomRight" state="frozen"/>
      <selection pane="topRight"/>
      <selection pane="bottomLeft"/>
      <selection pane="bottomRight" activeCell="F34" sqref="F34"/>
    </sheetView>
  </sheetViews>
  <sheetFormatPr defaultColWidth="28.28515625" defaultRowHeight="15"/>
  <cols>
    <col min="1" max="1" width="14" customWidth="1"/>
  </cols>
  <sheetData>
    <row r="1" spans="1:39" ht="15.75" customHeight="1">
      <c r="A1" s="681" t="s">
        <v>84</v>
      </c>
      <c r="B1" s="681"/>
      <c r="C1" s="681"/>
      <c r="D1" s="358"/>
      <c r="E1" s="358"/>
      <c r="F1" s="358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59"/>
      <c r="AH1" s="359"/>
      <c r="AI1" s="359"/>
      <c r="AJ1" s="359"/>
      <c r="AK1" s="359"/>
      <c r="AL1" s="359"/>
      <c r="AM1" s="359"/>
    </row>
    <row r="2" spans="1:39" ht="15.75" customHeight="1">
      <c r="A2" s="681"/>
      <c r="B2" s="681"/>
      <c r="C2" s="681"/>
      <c r="D2" s="358"/>
      <c r="E2" s="358"/>
      <c r="F2" s="358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359"/>
      <c r="AK2" s="359"/>
      <c r="AL2" s="359"/>
      <c r="AM2" s="359"/>
    </row>
    <row r="3" spans="1:39" ht="15.75" customHeight="1">
      <c r="A3" s="681"/>
      <c r="B3" s="681"/>
      <c r="C3" s="681"/>
      <c r="D3" s="358"/>
      <c r="E3" s="358"/>
      <c r="F3" s="358"/>
      <c r="G3" s="359"/>
      <c r="H3" s="359"/>
      <c r="I3" s="359"/>
      <c r="J3" s="359"/>
      <c r="K3" s="359"/>
      <c r="L3" s="376" t="s">
        <v>85</v>
      </c>
      <c r="M3" s="376"/>
      <c r="N3" s="376"/>
      <c r="O3" s="376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359"/>
      <c r="AE3" s="359"/>
      <c r="AF3" s="359"/>
      <c r="AG3" s="359"/>
      <c r="AH3" s="359"/>
      <c r="AI3" s="377" t="s">
        <v>86</v>
      </c>
      <c r="AJ3" s="359"/>
      <c r="AK3" s="377" t="s">
        <v>87</v>
      </c>
      <c r="AL3" s="359"/>
      <c r="AM3" s="359"/>
    </row>
    <row r="4" spans="1:39" ht="15.75" customHeight="1">
      <c r="A4" s="681"/>
      <c r="B4" s="681"/>
      <c r="C4" s="681"/>
      <c r="D4" s="358"/>
      <c r="E4" s="358"/>
      <c r="F4" s="358"/>
      <c r="G4" s="359"/>
      <c r="H4" s="359"/>
      <c r="I4" s="359"/>
      <c r="J4" s="359"/>
      <c r="K4" s="359"/>
      <c r="L4" s="359"/>
      <c r="M4" s="359"/>
      <c r="N4" s="359"/>
      <c r="O4" s="359"/>
      <c r="P4" s="359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59"/>
      <c r="AD4" s="359"/>
      <c r="AE4" s="359"/>
      <c r="AF4" s="359"/>
      <c r="AG4" s="359"/>
      <c r="AH4" s="359"/>
      <c r="AI4" s="359"/>
      <c r="AJ4" s="359"/>
      <c r="AK4" s="359"/>
      <c r="AL4" s="359"/>
      <c r="AM4" s="359"/>
    </row>
    <row r="5" spans="1:39" ht="15.75" customHeight="1">
      <c r="A5" s="681"/>
      <c r="B5" s="681"/>
      <c r="C5" s="681"/>
      <c r="D5" s="358"/>
      <c r="E5" s="358"/>
      <c r="F5" s="358"/>
      <c r="G5" s="359"/>
      <c r="H5" s="359"/>
      <c r="I5" s="359"/>
      <c r="J5" s="359"/>
      <c r="K5" s="359"/>
      <c r="L5" s="359"/>
      <c r="M5" s="359"/>
      <c r="N5" s="359"/>
      <c r="O5" s="359"/>
      <c r="P5" s="359"/>
      <c r="Q5" s="359"/>
      <c r="R5" s="359"/>
      <c r="S5" s="359"/>
      <c r="T5" s="359"/>
      <c r="U5" s="359"/>
      <c r="V5" s="359"/>
      <c r="W5" s="359"/>
      <c r="X5" s="359"/>
      <c r="Y5" s="359"/>
      <c r="Z5" s="359"/>
      <c r="AA5" s="359"/>
      <c r="AB5" s="359"/>
      <c r="AC5" s="359"/>
      <c r="AD5" s="359"/>
      <c r="AE5" s="359"/>
      <c r="AF5" s="359"/>
      <c r="AG5" s="359"/>
      <c r="AH5" s="359"/>
      <c r="AI5" s="359"/>
      <c r="AJ5" s="359"/>
      <c r="AK5" s="359"/>
      <c r="AL5" s="359"/>
      <c r="AM5" s="359"/>
    </row>
    <row r="6" spans="1:39" ht="15.75" customHeight="1">
      <c r="A6" s="673">
        <f>'Daily Sales'!A2</f>
        <v>46174</v>
      </c>
      <c r="B6" s="673"/>
      <c r="C6" s="673"/>
      <c r="D6" s="360"/>
      <c r="E6" s="360"/>
      <c r="F6" s="360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361"/>
      <c r="R6" s="361"/>
      <c r="S6" s="361"/>
      <c r="T6" s="361"/>
      <c r="U6" s="361"/>
      <c r="V6" s="361"/>
      <c r="W6" s="361"/>
      <c r="X6" s="361"/>
      <c r="Y6" s="361"/>
      <c r="Z6" s="361"/>
      <c r="AA6" s="361"/>
      <c r="AB6" s="361"/>
      <c r="AC6" s="361"/>
      <c r="AD6" s="361"/>
      <c r="AE6" s="361"/>
      <c r="AF6" s="361"/>
      <c r="AG6" s="361"/>
      <c r="AH6" s="361"/>
      <c r="AI6" s="361"/>
      <c r="AJ6" s="361"/>
      <c r="AK6" s="361"/>
      <c r="AL6" s="361"/>
      <c r="AM6" s="361"/>
    </row>
    <row r="7" spans="1:39" ht="20.25">
      <c r="A7" s="674" t="s">
        <v>88</v>
      </c>
      <c r="B7" s="675"/>
      <c r="C7" s="675"/>
      <c r="D7" s="675"/>
      <c r="E7" s="675"/>
      <c r="F7" s="675"/>
      <c r="G7" s="675"/>
      <c r="H7" s="675"/>
      <c r="I7" s="675"/>
      <c r="J7" s="675"/>
      <c r="K7" s="675"/>
      <c r="L7" s="675"/>
      <c r="M7" s="675"/>
      <c r="N7" s="675"/>
      <c r="O7" s="675"/>
      <c r="P7" s="675"/>
      <c r="Q7" s="675"/>
      <c r="R7" s="675"/>
      <c r="S7" s="675"/>
      <c r="T7" s="675"/>
      <c r="U7" s="675"/>
      <c r="V7" s="675"/>
      <c r="W7" s="675"/>
      <c r="X7" s="675"/>
      <c r="Y7" s="675"/>
      <c r="Z7" s="675"/>
      <c r="AA7" s="675"/>
      <c r="AB7" s="675"/>
      <c r="AC7" s="675"/>
      <c r="AD7" s="676"/>
      <c r="AE7" s="677" t="s">
        <v>89</v>
      </c>
      <c r="AF7" s="677"/>
      <c r="AG7" s="677"/>
      <c r="AH7" s="677"/>
      <c r="AI7" s="677"/>
      <c r="AJ7" s="677"/>
      <c r="AK7" s="677"/>
      <c r="AL7" s="677"/>
      <c r="AM7" s="678"/>
    </row>
    <row r="8" spans="1:39" ht="18">
      <c r="A8" s="671" t="s">
        <v>5</v>
      </c>
      <c r="B8" s="682" t="s">
        <v>6</v>
      </c>
      <c r="C8" s="683"/>
      <c r="D8" s="679" t="s">
        <v>90</v>
      </c>
      <c r="E8" s="679"/>
      <c r="F8" s="679"/>
      <c r="G8" s="680" t="s">
        <v>73</v>
      </c>
      <c r="H8" s="680"/>
      <c r="I8" s="680"/>
      <c r="J8" s="680" t="s">
        <v>74</v>
      </c>
      <c r="K8" s="680"/>
      <c r="L8" s="680"/>
      <c r="M8" s="680" t="s">
        <v>75</v>
      </c>
      <c r="N8" s="680"/>
      <c r="O8" s="680"/>
      <c r="P8" s="680" t="s">
        <v>76</v>
      </c>
      <c r="Q8" s="680"/>
      <c r="R8" s="680"/>
      <c r="S8" s="680" t="s">
        <v>77</v>
      </c>
      <c r="T8" s="680"/>
      <c r="U8" s="680"/>
      <c r="V8" s="680" t="s">
        <v>78</v>
      </c>
      <c r="W8" s="680"/>
      <c r="X8" s="680"/>
      <c r="Y8" s="680" t="s">
        <v>79</v>
      </c>
      <c r="Z8" s="680"/>
      <c r="AA8" s="680"/>
      <c r="AB8" s="680" t="s">
        <v>80</v>
      </c>
      <c r="AC8" s="680"/>
      <c r="AD8" s="680"/>
      <c r="AE8" s="679" t="s">
        <v>91</v>
      </c>
      <c r="AF8" s="679"/>
      <c r="AG8" s="679"/>
      <c r="AH8" s="669" t="s">
        <v>92</v>
      </c>
      <c r="AI8" s="669"/>
      <c r="AJ8" s="669"/>
      <c r="AK8" s="669" t="s">
        <v>93</v>
      </c>
      <c r="AL8" s="669"/>
      <c r="AM8" s="670"/>
    </row>
    <row r="9" spans="1:39" ht="18">
      <c r="A9" s="672"/>
      <c r="B9" s="684"/>
      <c r="C9" s="685"/>
      <c r="D9" s="362" t="s">
        <v>94</v>
      </c>
      <c r="E9" s="362" t="s">
        <v>95</v>
      </c>
      <c r="F9" s="362" t="s">
        <v>96</v>
      </c>
      <c r="G9" s="363" t="s">
        <v>94</v>
      </c>
      <c r="H9" s="363" t="s">
        <v>95</v>
      </c>
      <c r="I9" s="363" t="s">
        <v>96</v>
      </c>
      <c r="J9" s="363" t="s">
        <v>94</v>
      </c>
      <c r="K9" s="363" t="s">
        <v>95</v>
      </c>
      <c r="L9" s="363" t="s">
        <v>96</v>
      </c>
      <c r="M9" s="363" t="s">
        <v>94</v>
      </c>
      <c r="N9" s="363" t="s">
        <v>95</v>
      </c>
      <c r="O9" s="363" t="s">
        <v>96</v>
      </c>
      <c r="P9" s="363" t="s">
        <v>94</v>
      </c>
      <c r="Q9" s="363" t="s">
        <v>95</v>
      </c>
      <c r="R9" s="363" t="s">
        <v>96</v>
      </c>
      <c r="S9" s="363" t="s">
        <v>94</v>
      </c>
      <c r="T9" s="363" t="s">
        <v>95</v>
      </c>
      <c r="U9" s="363" t="s">
        <v>96</v>
      </c>
      <c r="V9" s="363" t="s">
        <v>94</v>
      </c>
      <c r="W9" s="363" t="s">
        <v>95</v>
      </c>
      <c r="X9" s="363" t="s">
        <v>96</v>
      </c>
      <c r="Y9" s="363" t="s">
        <v>94</v>
      </c>
      <c r="Z9" s="363" t="s">
        <v>95</v>
      </c>
      <c r="AA9" s="363" t="s">
        <v>96</v>
      </c>
      <c r="AB9" s="363" t="s">
        <v>94</v>
      </c>
      <c r="AC9" s="363" t="s">
        <v>95</v>
      </c>
      <c r="AD9" s="363" t="s">
        <v>96</v>
      </c>
      <c r="AE9" s="362" t="s">
        <v>94</v>
      </c>
      <c r="AF9" s="362" t="s">
        <v>95</v>
      </c>
      <c r="AG9" s="362" t="s">
        <v>96</v>
      </c>
      <c r="AH9" s="378" t="s">
        <v>94</v>
      </c>
      <c r="AI9" s="378" t="s">
        <v>95</v>
      </c>
      <c r="AJ9" s="378" t="s">
        <v>96</v>
      </c>
      <c r="AK9" s="378" t="s">
        <v>94</v>
      </c>
      <c r="AL9" s="378" t="s">
        <v>95</v>
      </c>
      <c r="AM9" s="379" t="s">
        <v>96</v>
      </c>
    </row>
    <row r="10" spans="1:39" s="354" customFormat="1" ht="15.75">
      <c r="A10" s="659">
        <f>WEEKNUM(B10)</f>
        <v>23</v>
      </c>
      <c r="B10" s="314">
        <f>A6</f>
        <v>46174</v>
      </c>
      <c r="C10" s="315" t="str">
        <f t="shared" ref="C10:C12" si="0">TEXT(B10,"ddd")</f>
        <v>Sen</v>
      </c>
      <c r="D10" s="364">
        <f>SUMIF($G$9:$AD$9,$D$9,G10:AD10)</f>
        <v>168920</v>
      </c>
      <c r="E10" s="365">
        <f>SUMIF($G$9:$AD$9,$E$9,G10:AD10)</f>
        <v>142136.33199999959</v>
      </c>
      <c r="F10" s="365">
        <f t="shared" ref="F10:F12" si="1">E10-D10</f>
        <v>-26783.668000000413</v>
      </c>
      <c r="G10" s="365">
        <f>VLOOKUP($B$10:$B$55,'SO MS'!$B$6:$L$47,4,TRUE)</f>
        <v>108000</v>
      </c>
      <c r="H10" s="366">
        <f>'Summary sales'!D8</f>
        <v>88200.220000000016</v>
      </c>
      <c r="I10" s="365">
        <f t="shared" ref="I10:I12" si="2">H10-G10</f>
        <v>-19799.779999999984</v>
      </c>
      <c r="J10" s="365">
        <f>VLOOKUP($B$10:$B$55,'SO MS'!$B$6:$L$47,5,TRUE)</f>
        <v>34320</v>
      </c>
      <c r="K10" s="366">
        <f>'Summary sales'!E8</f>
        <v>36130.03</v>
      </c>
      <c r="L10" s="365">
        <f t="shared" ref="L10:L12" si="3">K10-J10</f>
        <v>1810.0299999999988</v>
      </c>
      <c r="M10" s="365">
        <f>VLOOKUP($B$10:$B$55,'SO MS'!$B$6:$L$47,6,TRUE)</f>
        <v>9600</v>
      </c>
      <c r="N10" s="365">
        <f>'Summary sales'!F8</f>
        <v>8610.630000000001</v>
      </c>
      <c r="O10" s="365">
        <f t="shared" ref="O10:O12" si="4">N10-M10</f>
        <v>-989.36999999999898</v>
      </c>
      <c r="P10" s="365">
        <f>VLOOKUP($B$10:$B$55,'SO MS'!$B$6:$AS$47,7,TRUE)</f>
        <v>0</v>
      </c>
      <c r="Q10" s="365">
        <f>'Summary sales'!G8</f>
        <v>0</v>
      </c>
      <c r="R10" s="365">
        <f t="shared" ref="R10:R12" si="5">Q10-P10</f>
        <v>0</v>
      </c>
      <c r="S10" s="365">
        <f>VLOOKUP($B$10:$B$55,'SO MS'!$B$6:$AS$47,8,TRUE)</f>
        <v>0</v>
      </c>
      <c r="T10" s="365">
        <f>'Summary sales'!H8</f>
        <v>9195.4519999995828</v>
      </c>
      <c r="U10" s="365">
        <f t="shared" ref="U10:U12" si="6">T10-S10</f>
        <v>9195.4519999995828</v>
      </c>
      <c r="V10" s="365">
        <f>VLOOKUP($B$10:$B$55,'SO MS'!$B$6:$AS$47,9,TRUE)</f>
        <v>3500</v>
      </c>
      <c r="W10" s="365">
        <f>'Summary sales'!I8</f>
        <v>0</v>
      </c>
      <c r="X10" s="365">
        <f t="shared" ref="X10:X12" si="7">W10-V10</f>
        <v>-3500</v>
      </c>
      <c r="Y10" s="365">
        <f>VLOOKUP($B$10:$B$55,'SO MS'!$B$6:$AS$47,10,TRUE)</f>
        <v>13500</v>
      </c>
      <c r="Z10" s="365">
        <f>'Summary sales'!K8</f>
        <v>0</v>
      </c>
      <c r="AA10" s="365">
        <f t="shared" ref="AA10:AA12" si="8">Z10-Y10</f>
        <v>-13500</v>
      </c>
      <c r="AB10" s="365">
        <f>VLOOKUP($B$10:$B$55,'SO MS'!$B$6:$AS$47,11,TRUE)</f>
        <v>0</v>
      </c>
      <c r="AC10" s="365"/>
      <c r="AD10" s="365">
        <f t="shared" ref="AD10:AD12" si="9">AC10-AB10</f>
        <v>0</v>
      </c>
      <c r="AE10" s="365">
        <f>'Daily Sales'!D5</f>
        <v>177245.12129032257</v>
      </c>
      <c r="AF10" s="365">
        <f ca="1">'Daily Sales'!E5</f>
        <v>146396.79900000009</v>
      </c>
      <c r="AG10" s="365">
        <f t="shared" ref="AG10:AG12" ca="1" si="10">AF10-AE10</f>
        <v>-30848.322290322481</v>
      </c>
      <c r="AH10" s="365">
        <v>0</v>
      </c>
      <c r="AI10" s="365">
        <v>0</v>
      </c>
      <c r="AJ10" s="365">
        <f t="shared" ref="AJ10:AJ12" si="11">AI10-AH10</f>
        <v>0</v>
      </c>
      <c r="AK10" s="365">
        <f>VLOOKUP($B$10:$B$52,'Daily Sales'!$B$5:$F$44,3,TRUE)</f>
        <v>177245.12129032257</v>
      </c>
      <c r="AL10" s="365">
        <f ca="1">VLOOKUP($B$10:$B$52,'Daily Sales'!$B$5:$F$44,4,TRUE)</f>
        <v>146396.79900000009</v>
      </c>
      <c r="AM10" s="380">
        <f t="shared" ref="AM10:AM12" ca="1" si="12">AL10-AK10</f>
        <v>-30848.322290322481</v>
      </c>
    </row>
    <row r="11" spans="1:39" s="355" customFormat="1" ht="15.75">
      <c r="A11" s="659"/>
      <c r="B11" s="318">
        <f t="shared" ref="B11:B12" si="13">B10+1</f>
        <v>46175</v>
      </c>
      <c r="C11" s="319" t="str">
        <f t="shared" si="0"/>
        <v>Sel</v>
      </c>
      <c r="D11" s="367">
        <f t="shared" ref="D11:D12" si="14">SUMIF($G$9:$AD$9,$D$9,G11:AD11)</f>
        <v>170670</v>
      </c>
      <c r="E11" s="368">
        <f t="shared" ref="E11:E12" si="15">SUMIF($G$9:$AD$9,$E$9,G11:AD11)</f>
        <v>152794.63199999867</v>
      </c>
      <c r="F11" s="368">
        <f t="shared" si="1"/>
        <v>-17875.368000001326</v>
      </c>
      <c r="G11" s="368">
        <f>VLOOKUP($B$10:$B$55,'SO MS'!$B$6:$L$47,4,TRUE)</f>
        <v>108000</v>
      </c>
      <c r="H11" s="366">
        <f>'Summary sales'!D9</f>
        <v>103046.29</v>
      </c>
      <c r="I11" s="368">
        <f t="shared" si="2"/>
        <v>-4953.7100000000064</v>
      </c>
      <c r="J11" s="368">
        <f>VLOOKUP($B$10:$B$55,'SO MS'!$B$6:$L$47,5,TRUE)</f>
        <v>34320</v>
      </c>
      <c r="K11" s="366">
        <f>'Summary sales'!E9</f>
        <v>36697.269999999997</v>
      </c>
      <c r="L11" s="368">
        <f t="shared" si="3"/>
        <v>2377.2699999999968</v>
      </c>
      <c r="M11" s="368">
        <f>VLOOKUP($B$10:$B$55,'SO MS'!$B$6:$L$47,6,TRUE)</f>
        <v>9600</v>
      </c>
      <c r="N11" s="368">
        <f>'Summary sales'!F9</f>
        <v>3442.58</v>
      </c>
      <c r="O11" s="368">
        <f t="shared" si="4"/>
        <v>-6157.42</v>
      </c>
      <c r="P11" s="368">
        <f>VLOOKUP($B$10:$B$55,'SO MS'!$B$6:$AS$47,7,TRUE)</f>
        <v>1750</v>
      </c>
      <c r="Q11" s="368">
        <f>'Summary sales'!G9</f>
        <v>0</v>
      </c>
      <c r="R11" s="368">
        <f t="shared" si="5"/>
        <v>-1750</v>
      </c>
      <c r="S11" s="368">
        <f>VLOOKUP($B$10:$B$55,'SO MS'!$B$6:$AS$47,8,TRUE)</f>
        <v>0</v>
      </c>
      <c r="T11" s="368">
        <f>'Summary sales'!H9</f>
        <v>9608.4919999986887</v>
      </c>
      <c r="U11" s="368">
        <f t="shared" si="6"/>
        <v>9608.4919999986887</v>
      </c>
      <c r="V11" s="368">
        <f>VLOOKUP($B$10:$B$55,'SO MS'!$B$6:$AS$47,9,TRUE)</f>
        <v>3500</v>
      </c>
      <c r="W11" s="368">
        <f>'Summary sales'!I9</f>
        <v>0</v>
      </c>
      <c r="X11" s="368">
        <f t="shared" si="7"/>
        <v>-3500</v>
      </c>
      <c r="Y11" s="368">
        <f>VLOOKUP($B$10:$B$55,'SO MS'!$B$6:$AS$47,10,TRUE)</f>
        <v>13500</v>
      </c>
      <c r="Z11" s="368">
        <f>'Summary sales'!K9</f>
        <v>0</v>
      </c>
      <c r="AA11" s="368">
        <f t="shared" si="8"/>
        <v>-13500</v>
      </c>
      <c r="AB11" s="368">
        <f>VLOOKUP($B$10:$B$55,'SO MS'!$B$6:$AS$47,11,TRUE)</f>
        <v>0</v>
      </c>
      <c r="AC11" s="368"/>
      <c r="AD11" s="368">
        <f t="shared" si="9"/>
        <v>0</v>
      </c>
      <c r="AE11" s="368">
        <f>'Daily Sales'!D6</f>
        <v>206786.63232258061</v>
      </c>
      <c r="AF11" s="368">
        <f ca="1">'Daily Sales'!E6</f>
        <v>208351.20199999801</v>
      </c>
      <c r="AG11" s="368">
        <f t="shared" ca="1" si="10"/>
        <v>1564.5696774173994</v>
      </c>
      <c r="AH11" s="368">
        <v>0</v>
      </c>
      <c r="AI11" s="368">
        <v>0</v>
      </c>
      <c r="AJ11" s="368">
        <f t="shared" si="11"/>
        <v>0</v>
      </c>
      <c r="AK11" s="368">
        <f>VLOOKUP($B$10:$B$52,'Daily Sales'!$B$5:$F$44,3,TRUE)</f>
        <v>206786.63232258061</v>
      </c>
      <c r="AL11" s="368">
        <f ca="1">VLOOKUP($B$10:$B$52,'Daily Sales'!$B$5:$F$44,4,TRUE)</f>
        <v>208351.20199999801</v>
      </c>
      <c r="AM11" s="381">
        <f t="shared" ca="1" si="12"/>
        <v>1564.5696774173994</v>
      </c>
    </row>
    <row r="12" spans="1:39" s="356" customFormat="1" ht="15.75">
      <c r="A12" s="659"/>
      <c r="B12" s="318">
        <f t="shared" si="13"/>
        <v>46176</v>
      </c>
      <c r="C12" s="319" t="str">
        <f t="shared" si="0"/>
        <v>Rab</v>
      </c>
      <c r="D12" s="367">
        <f t="shared" si="14"/>
        <v>170670</v>
      </c>
      <c r="E12" s="368">
        <f t="shared" si="15"/>
        <v>190719.17600000298</v>
      </c>
      <c r="F12" s="368">
        <f t="shared" si="1"/>
        <v>20049.176000002975</v>
      </c>
      <c r="G12" s="368">
        <f>VLOOKUP($B$10:$B$55,'SO MS'!$B$6:$L$47,4,TRUE)</f>
        <v>108000</v>
      </c>
      <c r="H12" s="366">
        <f>'Summary sales'!D10</f>
        <v>131646.30000000005</v>
      </c>
      <c r="I12" s="368">
        <f t="shared" si="2"/>
        <v>23646.300000000047</v>
      </c>
      <c r="J12" s="368">
        <f>VLOOKUP($B$10:$B$55,'SO MS'!$B$6:$L$47,5,TRUE)</f>
        <v>34320</v>
      </c>
      <c r="K12" s="366">
        <f>'Summary sales'!E10</f>
        <v>46224.410000000011</v>
      </c>
      <c r="L12" s="368">
        <f t="shared" si="3"/>
        <v>11904.410000000011</v>
      </c>
      <c r="M12" s="368">
        <f>VLOOKUP($B$10:$B$55,'SO MS'!$B$6:$L$47,6,TRUE)</f>
        <v>9600</v>
      </c>
      <c r="N12" s="368">
        <f>'Summary sales'!F10</f>
        <v>3502.88</v>
      </c>
      <c r="O12" s="368">
        <f t="shared" si="4"/>
        <v>-6097.12</v>
      </c>
      <c r="P12" s="368">
        <f>VLOOKUP($B$10:$B$55,'SO MS'!$B$6:$AS$47,7,TRUE)</f>
        <v>1750</v>
      </c>
      <c r="Q12" s="368">
        <f>'Summary sales'!G10</f>
        <v>0</v>
      </c>
      <c r="R12" s="368">
        <f t="shared" si="5"/>
        <v>-1750</v>
      </c>
      <c r="S12" s="368">
        <f>VLOOKUP($B$10:$B$55,'SO MS'!$B$6:$AS$47,8,TRUE)</f>
        <v>0</v>
      </c>
      <c r="T12" s="368">
        <f>'Summary sales'!H10</f>
        <v>9345.5860000029206</v>
      </c>
      <c r="U12" s="368">
        <f t="shared" si="6"/>
        <v>9345.5860000029206</v>
      </c>
      <c r="V12" s="368">
        <f>VLOOKUP($B$10:$B$55,'SO MS'!$B$6:$AS$47,9,TRUE)</f>
        <v>3500</v>
      </c>
      <c r="W12" s="368">
        <f>'Summary sales'!I10</f>
        <v>0</v>
      </c>
      <c r="X12" s="368">
        <f t="shared" si="7"/>
        <v>-3500</v>
      </c>
      <c r="Y12" s="368">
        <f>VLOOKUP($B$10:$B$55,'SO MS'!$B$6:$AS$47,10,TRUE)</f>
        <v>13500</v>
      </c>
      <c r="Z12" s="368">
        <f>'Summary sales'!K10</f>
        <v>0</v>
      </c>
      <c r="AA12" s="368">
        <f t="shared" si="8"/>
        <v>-13500</v>
      </c>
      <c r="AB12" s="368">
        <f>VLOOKUP($B$10:$B$55,'SO MS'!$B$6:$AS$47,11,TRUE)</f>
        <v>0</v>
      </c>
      <c r="AC12" s="368"/>
      <c r="AD12" s="368">
        <f t="shared" si="9"/>
        <v>0</v>
      </c>
      <c r="AE12" s="368">
        <f>'Daily Sales'!D7</f>
        <v>206786.63232258061</v>
      </c>
      <c r="AF12" s="368">
        <f ca="1">'Daily Sales'!E7</f>
        <v>229958.40899999739</v>
      </c>
      <c r="AG12" s="368">
        <f t="shared" ca="1" si="10"/>
        <v>23171.776677416783</v>
      </c>
      <c r="AH12" s="368">
        <v>0</v>
      </c>
      <c r="AI12" s="368">
        <v>0</v>
      </c>
      <c r="AJ12" s="368">
        <f t="shared" si="11"/>
        <v>0</v>
      </c>
      <c r="AK12" s="368">
        <f>VLOOKUP($B$10:$B$52,'Daily Sales'!$B$5:$F$44,3,TRUE)</f>
        <v>206786.63232258061</v>
      </c>
      <c r="AL12" s="368">
        <f ca="1">VLOOKUP($B$10:$B$52,'Daily Sales'!$B$5:$F$44,4,TRUE)</f>
        <v>229958.40899999739</v>
      </c>
      <c r="AM12" s="381">
        <f t="shared" ca="1" si="12"/>
        <v>23171.776677416783</v>
      </c>
    </row>
    <row r="13" spans="1:39" s="354" customFormat="1" ht="15.75">
      <c r="A13" s="659"/>
      <c r="B13" s="318">
        <f>B12+1</f>
        <v>46177</v>
      </c>
      <c r="C13" s="319" t="str">
        <f t="shared" ref="C13:C16" si="16">TEXT(B13,"ddd")</f>
        <v>Kam</v>
      </c>
      <c r="D13" s="367">
        <f t="shared" ref="D13:D16" si="17">SUMIF($G$9:$AD$9,$D$9,G13:AD13)</f>
        <v>170670</v>
      </c>
      <c r="E13" s="368">
        <f t="shared" ref="E13:E16" si="18">SUMIF($G$9:$AD$9,$E$9,G13:AD13)</f>
        <v>184833.12699999916</v>
      </c>
      <c r="F13" s="368">
        <f t="shared" ref="F13:F16" si="19">E13-D13</f>
        <v>14163.126999999164</v>
      </c>
      <c r="G13" s="368">
        <f>VLOOKUP($B$10:$B$55,'SO MS'!$B$6:$L$47,4,TRUE)</f>
        <v>108000</v>
      </c>
      <c r="H13" s="366">
        <f>'Summary sales'!D11</f>
        <v>129880.06000000001</v>
      </c>
      <c r="I13" s="368">
        <f t="shared" ref="I13:I16" si="20">H13-G13</f>
        <v>21880.060000000012</v>
      </c>
      <c r="J13" s="368">
        <f>VLOOKUP($B$10:$B$55,'SO MS'!$B$6:$L$47,5,TRUE)</f>
        <v>34320</v>
      </c>
      <c r="K13" s="366">
        <f>'Summary sales'!E11</f>
        <v>37276.400000000001</v>
      </c>
      <c r="L13" s="368">
        <f t="shared" ref="L13:L16" si="21">K13-J13</f>
        <v>2956.4000000000015</v>
      </c>
      <c r="M13" s="368">
        <f>VLOOKUP($B$10:$B$55,'SO MS'!$B$6:$L$47,6,TRUE)</f>
        <v>9600</v>
      </c>
      <c r="N13" s="368">
        <f>'Summary sales'!F11</f>
        <v>8719.67</v>
      </c>
      <c r="O13" s="368">
        <f t="shared" ref="O13:O16" si="22">N13-M13</f>
        <v>-880.32999999999993</v>
      </c>
      <c r="P13" s="368">
        <f>VLOOKUP($B$10:$B$55,'SO MS'!$B$6:$AS$47,7,TRUE)</f>
        <v>1750</v>
      </c>
      <c r="Q13" s="368">
        <f>'Summary sales'!G11</f>
        <v>0</v>
      </c>
      <c r="R13" s="368">
        <f t="shared" ref="R13:R16" si="23">Q13-P13</f>
        <v>-1750</v>
      </c>
      <c r="S13" s="368">
        <f>VLOOKUP($B$10:$B$55,'SO MS'!$B$6:$AS$47,8,TRUE)</f>
        <v>0</v>
      </c>
      <c r="T13" s="368">
        <f>'Summary sales'!H11</f>
        <v>4901.8469999991357</v>
      </c>
      <c r="U13" s="368">
        <f t="shared" ref="U13:U16" si="24">T13-S13</f>
        <v>4901.8469999991357</v>
      </c>
      <c r="V13" s="368">
        <f>VLOOKUP($B$10:$B$55,'SO MS'!$B$6:$AS$47,9,TRUE)</f>
        <v>3500</v>
      </c>
      <c r="W13" s="368">
        <f>'Summary sales'!I11</f>
        <v>4055.15</v>
      </c>
      <c r="X13" s="368">
        <f t="shared" ref="X13:X16" si="25">W13-V13</f>
        <v>555.15000000000009</v>
      </c>
      <c r="Y13" s="368">
        <f>VLOOKUP($B$10:$B$55,'SO MS'!$B$6:$AS$47,10,TRUE)</f>
        <v>13500</v>
      </c>
      <c r="Z13" s="368">
        <f>'Summary sales'!K11</f>
        <v>0</v>
      </c>
      <c r="AA13" s="368">
        <f t="shared" ref="AA13:AA16" si="26">Z13-Y13</f>
        <v>-13500</v>
      </c>
      <c r="AB13" s="368">
        <f>VLOOKUP($B$10:$B$55,'SO MS'!$B$6:$AS$47,11,TRUE)</f>
        <v>0</v>
      </c>
      <c r="AC13" s="368"/>
      <c r="AD13" s="368">
        <f t="shared" ref="AD13:AD16" si="27">AC13-AB13</f>
        <v>0</v>
      </c>
      <c r="AE13" s="368">
        <f>'Daily Sales'!D8</f>
        <v>206786.63232258061</v>
      </c>
      <c r="AF13" s="368">
        <f ca="1">'Daily Sales'!E8</f>
        <v>239298.05600000397</v>
      </c>
      <c r="AG13" s="368">
        <f t="shared" ref="AG13:AG16" ca="1" si="28">AF13-AE13</f>
        <v>32511.423677423358</v>
      </c>
      <c r="AH13" s="368">
        <v>0</v>
      </c>
      <c r="AI13" s="368">
        <v>0</v>
      </c>
      <c r="AJ13" s="368">
        <f t="shared" ref="AJ13:AJ16" si="29">AI13-AH13</f>
        <v>0</v>
      </c>
      <c r="AK13" s="368">
        <f>VLOOKUP($B$10:$B$52,'Daily Sales'!$B$5:$F$44,3,TRUE)</f>
        <v>206786.63232258061</v>
      </c>
      <c r="AL13" s="368">
        <f ca="1">VLOOKUP($B$10:$B$52,'Daily Sales'!$B$5:$F$44,4,TRUE)</f>
        <v>239298.05600000397</v>
      </c>
      <c r="AM13" s="381">
        <f t="shared" ref="AM13:AM16" ca="1" si="30">AL13-AK13</f>
        <v>32511.423677423358</v>
      </c>
    </row>
    <row r="14" spans="1:39" s="354" customFormat="1" ht="15.75">
      <c r="A14" s="659"/>
      <c r="B14" s="318">
        <f t="shared" ref="B14:B16" si="31">B13+1</f>
        <v>46178</v>
      </c>
      <c r="C14" s="319" t="str">
        <f t="shared" si="16"/>
        <v>Jum</v>
      </c>
      <c r="D14" s="367">
        <f t="shared" si="17"/>
        <v>170670</v>
      </c>
      <c r="E14" s="368">
        <f t="shared" si="18"/>
        <v>207691.06299999758</v>
      </c>
      <c r="F14" s="368">
        <f t="shared" si="19"/>
        <v>37021.062999997579</v>
      </c>
      <c r="G14" s="368">
        <f>VLOOKUP($B$10:$B$55,'SO MS'!$B$6:$L$47,4,TRUE)</f>
        <v>108000</v>
      </c>
      <c r="H14" s="366">
        <f>'Summary sales'!D12</f>
        <v>131577.80000000002</v>
      </c>
      <c r="I14" s="368">
        <f t="shared" si="20"/>
        <v>23577.800000000017</v>
      </c>
      <c r="J14" s="368">
        <f>VLOOKUP($B$10:$B$55,'SO MS'!$B$6:$L$47,5,TRUE)</f>
        <v>34320</v>
      </c>
      <c r="K14" s="366">
        <f>'Summary sales'!E12</f>
        <v>42409.96</v>
      </c>
      <c r="L14" s="368">
        <f t="shared" si="21"/>
        <v>8089.9599999999991</v>
      </c>
      <c r="M14" s="368">
        <f>VLOOKUP($B$10:$B$55,'SO MS'!$B$6:$L$47,6,TRUE)</f>
        <v>9600</v>
      </c>
      <c r="N14" s="368">
        <f>'Summary sales'!F12</f>
        <v>13049.65</v>
      </c>
      <c r="O14" s="368">
        <f t="shared" si="22"/>
        <v>3449.6499999999996</v>
      </c>
      <c r="P14" s="368">
        <f>VLOOKUP($B$10:$B$55,'SO MS'!$B$6:$AS$47,7,TRUE)</f>
        <v>1750</v>
      </c>
      <c r="Q14" s="368">
        <f>'Summary sales'!G12</f>
        <v>7939.9</v>
      </c>
      <c r="R14" s="368">
        <f t="shared" si="23"/>
        <v>6189.9</v>
      </c>
      <c r="S14" s="368">
        <f>VLOOKUP($B$10:$B$55,'SO MS'!$B$6:$AS$47,8,TRUE)</f>
        <v>0</v>
      </c>
      <c r="T14" s="368">
        <f>'Summary sales'!H12</f>
        <v>9003.632999997586</v>
      </c>
      <c r="U14" s="368">
        <f t="shared" si="24"/>
        <v>9003.632999997586</v>
      </c>
      <c r="V14" s="368">
        <f>VLOOKUP($B$10:$B$55,'SO MS'!$B$6:$AS$47,9,TRUE)</f>
        <v>3500</v>
      </c>
      <c r="W14" s="368">
        <f>'Summary sales'!I12</f>
        <v>3710.12</v>
      </c>
      <c r="X14" s="368">
        <f t="shared" si="25"/>
        <v>210.11999999999989</v>
      </c>
      <c r="Y14" s="368">
        <f>VLOOKUP($B$10:$B$55,'SO MS'!$B$6:$AS$47,10,TRUE)</f>
        <v>13500</v>
      </c>
      <c r="Z14" s="368">
        <f>'Summary sales'!K12</f>
        <v>0</v>
      </c>
      <c r="AA14" s="368">
        <f t="shared" si="26"/>
        <v>-13500</v>
      </c>
      <c r="AB14" s="368">
        <f>VLOOKUP($B$10:$B$55,'SO MS'!$B$6:$AS$47,11,TRUE)</f>
        <v>0</v>
      </c>
      <c r="AC14" s="368"/>
      <c r="AD14" s="368">
        <f t="shared" si="27"/>
        <v>0</v>
      </c>
      <c r="AE14" s="368">
        <f>'Daily Sales'!D9</f>
        <v>206786.63232258061</v>
      </c>
      <c r="AF14" s="368">
        <f ca="1">'Daily Sales'!E9</f>
        <v>196095.06599999761</v>
      </c>
      <c r="AG14" s="368">
        <f t="shared" ca="1" si="28"/>
        <v>-10691.566322583007</v>
      </c>
      <c r="AH14" s="368">
        <v>0</v>
      </c>
      <c r="AI14" s="368">
        <v>0</v>
      </c>
      <c r="AJ14" s="368">
        <f t="shared" si="29"/>
        <v>0</v>
      </c>
      <c r="AK14" s="368">
        <f>VLOOKUP($B$10:$B$52,'Daily Sales'!$B$5:$F$44,3,TRUE)</f>
        <v>206786.63232258061</v>
      </c>
      <c r="AL14" s="368">
        <f ca="1">VLOOKUP($B$10:$B$52,'Daily Sales'!$B$5:$F$44,4,TRUE)</f>
        <v>196095.06599999761</v>
      </c>
      <c r="AM14" s="381">
        <f t="shared" ca="1" si="30"/>
        <v>-10691.566322583007</v>
      </c>
    </row>
    <row r="15" spans="1:39" s="354" customFormat="1" ht="15.75">
      <c r="A15" s="659"/>
      <c r="B15" s="318">
        <f t="shared" si="31"/>
        <v>46179</v>
      </c>
      <c r="C15" s="319" t="str">
        <f t="shared" si="16"/>
        <v>Sab</v>
      </c>
      <c r="D15" s="367">
        <f t="shared" si="17"/>
        <v>170670</v>
      </c>
      <c r="E15" s="368">
        <f t="shared" si="18"/>
        <v>198858.59600000296</v>
      </c>
      <c r="F15" s="368">
        <f t="shared" si="19"/>
        <v>28188.596000002959</v>
      </c>
      <c r="G15" s="368">
        <f>VLOOKUP($B$10:$B$55,'SO MS'!$B$6:$L$47,4,TRUE)</f>
        <v>108000</v>
      </c>
      <c r="H15" s="366">
        <f>'Summary sales'!D13</f>
        <v>127620.56000000003</v>
      </c>
      <c r="I15" s="368">
        <f t="shared" si="20"/>
        <v>19620.560000000027</v>
      </c>
      <c r="J15" s="368">
        <f>VLOOKUP($B$10:$B$55,'SO MS'!$B$6:$L$47,5,TRUE)</f>
        <v>34320</v>
      </c>
      <c r="K15" s="366">
        <f>'Summary sales'!E13</f>
        <v>47833.25</v>
      </c>
      <c r="L15" s="368">
        <f t="shared" si="21"/>
        <v>13513.25</v>
      </c>
      <c r="M15" s="368">
        <f>VLOOKUP($B$10:$B$55,'SO MS'!$B$6:$L$47,6,TRUE)</f>
        <v>9600</v>
      </c>
      <c r="N15" s="368">
        <f>'Summary sales'!F13</f>
        <v>14161.199999999999</v>
      </c>
      <c r="O15" s="368">
        <f t="shared" si="22"/>
        <v>4561.1999999999989</v>
      </c>
      <c r="P15" s="368">
        <f>VLOOKUP($B$10:$B$55,'SO MS'!$B$6:$AS$47,7,TRUE)</f>
        <v>1750</v>
      </c>
      <c r="Q15" s="368">
        <f>'Summary sales'!G13</f>
        <v>0</v>
      </c>
      <c r="R15" s="368">
        <f t="shared" si="23"/>
        <v>-1750</v>
      </c>
      <c r="S15" s="368">
        <f>VLOOKUP($B$10:$B$55,'SO MS'!$B$6:$AS$47,8,TRUE)</f>
        <v>0</v>
      </c>
      <c r="T15" s="368">
        <f>'Summary sales'!H13</f>
        <v>9243.5860000029206</v>
      </c>
      <c r="U15" s="368">
        <f t="shared" si="24"/>
        <v>9243.5860000029206</v>
      </c>
      <c r="V15" s="368">
        <f>VLOOKUP($B$10:$B$55,'SO MS'!$B$6:$AS$47,9,TRUE)</f>
        <v>3500</v>
      </c>
      <c r="W15" s="368">
        <f>'Summary sales'!I13</f>
        <v>0</v>
      </c>
      <c r="X15" s="368">
        <f t="shared" si="25"/>
        <v>-3500</v>
      </c>
      <c r="Y15" s="368">
        <f>VLOOKUP($B$10:$B$55,'SO MS'!$B$6:$AS$47,10,TRUE)</f>
        <v>13500</v>
      </c>
      <c r="Z15" s="368">
        <f>'Summary sales'!K13</f>
        <v>0</v>
      </c>
      <c r="AA15" s="368">
        <f t="shared" si="26"/>
        <v>-13500</v>
      </c>
      <c r="AB15" s="368">
        <f>VLOOKUP($B$10:$B$55,'SO MS'!$B$6:$AS$47,11,TRUE)</f>
        <v>0</v>
      </c>
      <c r="AC15" s="368"/>
      <c r="AD15" s="368">
        <f t="shared" si="27"/>
        <v>0</v>
      </c>
      <c r="AE15" s="368">
        <f>'Daily Sales'!D10</f>
        <v>205148.85522580644</v>
      </c>
      <c r="AF15" s="368">
        <f ca="1">'Daily Sales'!E10</f>
        <v>176977.86660411468</v>
      </c>
      <c r="AG15" s="368">
        <f t="shared" ca="1" si="28"/>
        <v>-28170.988621691766</v>
      </c>
      <c r="AH15" s="368">
        <v>0</v>
      </c>
      <c r="AI15" s="368">
        <v>0</v>
      </c>
      <c r="AJ15" s="368">
        <f t="shared" si="29"/>
        <v>0</v>
      </c>
      <c r="AK15" s="368">
        <f>VLOOKUP($B$10:$B$52,'Daily Sales'!$B$5:$F$44,3,TRUE)</f>
        <v>205148.85522580644</v>
      </c>
      <c r="AL15" s="368">
        <f ca="1">VLOOKUP($B$10:$B$52,'Daily Sales'!$B$5:$F$44,4,TRUE)</f>
        <v>176977.86660411468</v>
      </c>
      <c r="AM15" s="381">
        <f t="shared" ca="1" si="30"/>
        <v>-28170.988621691766</v>
      </c>
    </row>
    <row r="16" spans="1:39" s="354" customFormat="1" ht="15.75">
      <c r="A16" s="659"/>
      <c r="B16" s="318">
        <f t="shared" si="31"/>
        <v>46180</v>
      </c>
      <c r="C16" s="319" t="str">
        <f t="shared" si="16"/>
        <v>Mgg</v>
      </c>
      <c r="D16" s="367">
        <f t="shared" si="17"/>
        <v>168920</v>
      </c>
      <c r="E16" s="368">
        <f t="shared" si="18"/>
        <v>177052.29100000206</v>
      </c>
      <c r="F16" s="368">
        <f t="shared" si="19"/>
        <v>8132.2910000020638</v>
      </c>
      <c r="G16" s="368">
        <f>VLOOKUP($B$10:$B$55,'SO MS'!$B$6:$L$47,4,TRUE)</f>
        <v>108000</v>
      </c>
      <c r="H16" s="366">
        <f>'Summary sales'!D14</f>
        <v>119461.99000000002</v>
      </c>
      <c r="I16" s="368">
        <f t="shared" si="20"/>
        <v>11461.99000000002</v>
      </c>
      <c r="J16" s="368">
        <f>VLOOKUP($B$10:$B$55,'SO MS'!$B$6:$L$47,5,TRUE)</f>
        <v>34320</v>
      </c>
      <c r="K16" s="366">
        <f>'Summary sales'!E14</f>
        <v>31263.59</v>
      </c>
      <c r="L16" s="368">
        <f t="shared" si="21"/>
        <v>-3056.41</v>
      </c>
      <c r="M16" s="368">
        <f>VLOOKUP($B$10:$B$55,'SO MS'!$B$6:$L$47,6,TRUE)</f>
        <v>9600</v>
      </c>
      <c r="N16" s="368">
        <f>'Summary sales'!F14</f>
        <v>13423.17</v>
      </c>
      <c r="O16" s="368">
        <f t="shared" si="22"/>
        <v>3823.17</v>
      </c>
      <c r="P16" s="368">
        <f>VLOOKUP($B$10:$B$55,'SO MS'!$B$6:$AS$47,7,TRUE)</f>
        <v>0</v>
      </c>
      <c r="Q16" s="368">
        <f>'Summary sales'!G14</f>
        <v>0</v>
      </c>
      <c r="R16" s="368">
        <f t="shared" si="23"/>
        <v>0</v>
      </c>
      <c r="S16" s="368">
        <f>VLOOKUP($B$10:$B$55,'SO MS'!$B$6:$AS$47,8,TRUE)</f>
        <v>0</v>
      </c>
      <c r="T16" s="368">
        <f>'Summary sales'!H14</f>
        <v>8852.5010000020266</v>
      </c>
      <c r="U16" s="368">
        <f t="shared" si="24"/>
        <v>8852.5010000020266</v>
      </c>
      <c r="V16" s="368">
        <f>VLOOKUP($B$10:$B$55,'SO MS'!$B$6:$AS$47,9,TRUE)</f>
        <v>3500</v>
      </c>
      <c r="W16" s="368">
        <f>'Summary sales'!I14</f>
        <v>4051.04</v>
      </c>
      <c r="X16" s="368">
        <f t="shared" si="25"/>
        <v>551.04</v>
      </c>
      <c r="Y16" s="368">
        <f>VLOOKUP($B$10:$B$55,'SO MS'!$B$6:$AS$47,10,TRUE)</f>
        <v>13500</v>
      </c>
      <c r="Z16" s="368">
        <f>'Summary sales'!K14</f>
        <v>0</v>
      </c>
      <c r="AA16" s="368">
        <f t="shared" si="26"/>
        <v>-13500</v>
      </c>
      <c r="AB16" s="368">
        <f>VLOOKUP($B$10:$B$55,'SO MS'!$B$6:$AS$47,11,TRUE)</f>
        <v>0</v>
      </c>
      <c r="AC16" s="368"/>
      <c r="AD16" s="368">
        <f t="shared" si="27"/>
        <v>0</v>
      </c>
      <c r="AE16" s="368">
        <f>'Daily Sales'!D11</f>
        <v>178657.77783870965</v>
      </c>
      <c r="AF16" s="368">
        <f ca="1">'Daily Sales'!E11</f>
        <v>163245.68499999749</v>
      </c>
      <c r="AG16" s="368">
        <f t="shared" ca="1" si="28"/>
        <v>-15412.092838712153</v>
      </c>
      <c r="AH16" s="368">
        <v>0</v>
      </c>
      <c r="AI16" s="368">
        <v>0</v>
      </c>
      <c r="AJ16" s="368">
        <f t="shared" si="29"/>
        <v>0</v>
      </c>
      <c r="AK16" s="368">
        <f>VLOOKUP($B$10:$B$52,'Daily Sales'!$B$5:$F$44,3,TRUE)</f>
        <v>178657.77783870965</v>
      </c>
      <c r="AL16" s="368">
        <f ca="1">VLOOKUP($B$10:$B$52,'Daily Sales'!$B$5:$F$44,4,TRUE)</f>
        <v>163245.68499999749</v>
      </c>
      <c r="AM16" s="381">
        <f t="shared" ca="1" si="30"/>
        <v>-15412.092838712153</v>
      </c>
    </row>
    <row r="17" spans="1:39" s="357" customFormat="1" ht="15.75">
      <c r="A17" s="659"/>
      <c r="B17" s="322" t="s">
        <v>57</v>
      </c>
      <c r="C17" s="323"/>
      <c r="D17" s="369">
        <f>SUM(D10:D16)</f>
        <v>1191190</v>
      </c>
      <c r="E17" s="369">
        <f t="shared" ref="E17:AM17" si="32">SUM(E10:E16)</f>
        <v>1254085.217000003</v>
      </c>
      <c r="F17" s="369">
        <f t="shared" si="32"/>
        <v>62895.217000003002</v>
      </c>
      <c r="G17" s="369">
        <f t="shared" si="32"/>
        <v>756000</v>
      </c>
      <c r="H17" s="369">
        <f t="shared" si="32"/>
        <v>831433.22000000009</v>
      </c>
      <c r="I17" s="369">
        <f t="shared" si="32"/>
        <v>75433.220000000132</v>
      </c>
      <c r="J17" s="369">
        <f t="shared" si="32"/>
        <v>240240</v>
      </c>
      <c r="K17" s="369">
        <f t="shared" si="32"/>
        <v>277834.90999999997</v>
      </c>
      <c r="L17" s="369">
        <f t="shared" si="32"/>
        <v>37594.910000000003</v>
      </c>
      <c r="M17" s="369">
        <f t="shared" si="32"/>
        <v>67200</v>
      </c>
      <c r="N17" s="369">
        <f t="shared" si="32"/>
        <v>64909.78</v>
      </c>
      <c r="O17" s="369">
        <f t="shared" si="32"/>
        <v>-2290.2200000000012</v>
      </c>
      <c r="P17" s="369">
        <f t="shared" si="32"/>
        <v>8750</v>
      </c>
      <c r="Q17" s="369">
        <f t="shared" si="32"/>
        <v>7939.9</v>
      </c>
      <c r="R17" s="369">
        <f t="shared" si="32"/>
        <v>-810.10000000000036</v>
      </c>
      <c r="S17" s="369">
        <f t="shared" si="32"/>
        <v>0</v>
      </c>
      <c r="T17" s="369">
        <f t="shared" si="32"/>
        <v>60151.097000002861</v>
      </c>
      <c r="U17" s="369">
        <f t="shared" si="32"/>
        <v>60151.097000002861</v>
      </c>
      <c r="V17" s="369">
        <f t="shared" si="32"/>
        <v>24500</v>
      </c>
      <c r="W17" s="369">
        <f t="shared" si="32"/>
        <v>11816.310000000001</v>
      </c>
      <c r="X17" s="369">
        <f t="shared" si="32"/>
        <v>-12683.689999999999</v>
      </c>
      <c r="Y17" s="369">
        <f t="shared" si="32"/>
        <v>94500</v>
      </c>
      <c r="Z17" s="369">
        <f t="shared" si="32"/>
        <v>0</v>
      </c>
      <c r="AA17" s="369">
        <f t="shared" si="32"/>
        <v>-94500</v>
      </c>
      <c r="AB17" s="369">
        <f t="shared" si="32"/>
        <v>0</v>
      </c>
      <c r="AC17" s="369">
        <f t="shared" si="32"/>
        <v>0</v>
      </c>
      <c r="AD17" s="369">
        <f t="shared" si="32"/>
        <v>0</v>
      </c>
      <c r="AE17" s="369">
        <f t="shared" si="32"/>
        <v>1388198.283645161</v>
      </c>
      <c r="AF17" s="369">
        <f t="shared" ca="1" si="32"/>
        <v>1360323.0836041092</v>
      </c>
      <c r="AG17" s="369">
        <f t="shared" ca="1" si="32"/>
        <v>-27875.200041051867</v>
      </c>
      <c r="AH17" s="369">
        <f t="shared" si="32"/>
        <v>0</v>
      </c>
      <c r="AI17" s="369">
        <f t="shared" si="32"/>
        <v>0</v>
      </c>
      <c r="AJ17" s="369">
        <f t="shared" si="32"/>
        <v>0</v>
      </c>
      <c r="AK17" s="369">
        <f t="shared" si="32"/>
        <v>1388198.283645161</v>
      </c>
      <c r="AL17" s="369">
        <f t="shared" ca="1" si="32"/>
        <v>1360323.0836041092</v>
      </c>
      <c r="AM17" s="382">
        <f t="shared" ca="1" si="32"/>
        <v>-27875.200041051867</v>
      </c>
    </row>
    <row r="18" spans="1:39" s="357" customFormat="1" ht="15.75">
      <c r="A18" s="659"/>
      <c r="B18" s="327"/>
      <c r="C18" s="319"/>
      <c r="D18" s="367"/>
      <c r="E18" s="368"/>
      <c r="F18" s="368"/>
      <c r="G18" s="368"/>
      <c r="H18" s="366"/>
      <c r="I18" s="368"/>
      <c r="J18" s="368"/>
      <c r="K18" s="366"/>
      <c r="L18" s="368"/>
      <c r="M18" s="368"/>
      <c r="N18" s="368"/>
      <c r="O18" s="368"/>
      <c r="P18" s="368"/>
      <c r="Q18" s="366"/>
      <c r="R18" s="368"/>
      <c r="S18" s="368"/>
      <c r="T18" s="366"/>
      <c r="U18" s="368"/>
      <c r="V18" s="368"/>
      <c r="W18" s="368"/>
      <c r="X18" s="368"/>
      <c r="Y18" s="368"/>
      <c r="Z18" s="368"/>
      <c r="AA18" s="368"/>
      <c r="AB18" s="368"/>
      <c r="AC18" s="368"/>
      <c r="AD18" s="368"/>
      <c r="AE18" s="368"/>
      <c r="AF18" s="368"/>
      <c r="AG18" s="368"/>
      <c r="AH18" s="368"/>
      <c r="AI18" s="368"/>
      <c r="AJ18" s="368"/>
      <c r="AK18" s="368"/>
      <c r="AL18" s="368"/>
      <c r="AM18" s="381"/>
    </row>
    <row r="19" spans="1:39" s="354" customFormat="1" ht="15.75">
      <c r="A19" s="659">
        <f>WEEKNUM(B19)</f>
        <v>24</v>
      </c>
      <c r="B19" s="318">
        <f>B16+1</f>
        <v>46181</v>
      </c>
      <c r="C19" s="319" t="str">
        <f t="shared" ref="C19:C21" si="33">TEXT(B19,"ddd")</f>
        <v>Sen</v>
      </c>
      <c r="D19" s="367">
        <f t="shared" ref="D19:D21" si="34">SUMIF($G$9:$AD$9,$D$9,G19:AD19)</f>
        <v>185670</v>
      </c>
      <c r="E19" s="368">
        <f t="shared" ref="E19:E21" si="35">SUMIF($G$9:$AD$9,$E$9,G19:AD19)</f>
        <v>208839.26099999979</v>
      </c>
      <c r="F19" s="368">
        <f t="shared" ref="F19:F21" si="36">E19-D19</f>
        <v>23169.260999999795</v>
      </c>
      <c r="G19" s="368">
        <f>VLOOKUP($B$10:$B$55,'SO MS'!$B$6:$L$47,4,TRUE)</f>
        <v>108000</v>
      </c>
      <c r="H19" s="366">
        <f>'Summary sales'!D15</f>
        <v>139463.82</v>
      </c>
      <c r="I19" s="368">
        <f t="shared" ref="I19:I21" si="37">H19-G19</f>
        <v>31463.820000000007</v>
      </c>
      <c r="J19" s="368">
        <f>VLOOKUP($B$10:$B$55,'SO MS'!$B$6:$L$47,5,TRUE)</f>
        <v>34320</v>
      </c>
      <c r="K19" s="366">
        <f>'Summary sales'!E15</f>
        <v>41229.24</v>
      </c>
      <c r="L19" s="368">
        <f t="shared" ref="L19:L21" si="38">K19-J19</f>
        <v>6909.239999999998</v>
      </c>
      <c r="M19" s="368">
        <f>VLOOKUP($B$10:$B$55,'SO MS'!$B$6:$L$47,6,TRUE)</f>
        <v>9600</v>
      </c>
      <c r="N19" s="368">
        <f>'Summary sales'!F15</f>
        <v>14547.9</v>
      </c>
      <c r="O19" s="368">
        <f t="shared" ref="O19:O21" si="39">N19-M19</f>
        <v>4947.8999999999996</v>
      </c>
      <c r="P19" s="368">
        <f>VLOOKUP($B$10:$B$55,'SO MS'!$B$6:$AS$47,7,TRUE)</f>
        <v>1750</v>
      </c>
      <c r="Q19" s="368">
        <f>'Summary sales'!G15</f>
        <v>0</v>
      </c>
      <c r="R19" s="368">
        <f t="shared" ref="R19:R21" si="40">Q19-P19</f>
        <v>-1750</v>
      </c>
      <c r="S19" s="368">
        <f>VLOOKUP($B$10:$B$55,'SO MS'!$B$6:$AS$47,8,TRUE)</f>
        <v>15000</v>
      </c>
      <c r="T19" s="368">
        <f>'Summary sales'!H15</f>
        <v>9383.1009999997914</v>
      </c>
      <c r="U19" s="368">
        <f t="shared" ref="U19:U21" si="41">T19-S19</f>
        <v>-5616.8990000002086</v>
      </c>
      <c r="V19" s="368">
        <f>VLOOKUP($B$10:$B$55,'SO MS'!$B$6:$AS$47,9,TRUE)</f>
        <v>3500</v>
      </c>
      <c r="W19" s="368">
        <f>'Summary sales'!I15</f>
        <v>4215.2</v>
      </c>
      <c r="X19" s="368">
        <f t="shared" ref="X19:X21" si="42">W19-V19</f>
        <v>715.19999999999982</v>
      </c>
      <c r="Y19" s="368">
        <f>VLOOKUP($B$10:$B$55,'SO MS'!$B$6:$AS$47,10,TRUE)</f>
        <v>13500</v>
      </c>
      <c r="Z19" s="368">
        <f>'Summary sales'!K15</f>
        <v>0</v>
      </c>
      <c r="AA19" s="368">
        <f t="shared" ref="AA19:AA21" si="43">Z19-Y19</f>
        <v>-13500</v>
      </c>
      <c r="AB19" s="368">
        <f>VLOOKUP($B$10:$B$55,'SO MS'!$B$6:$AS$47,11,TRUE)</f>
        <v>0</v>
      </c>
      <c r="AC19" s="368"/>
      <c r="AD19" s="368">
        <f t="shared" ref="AD19:AD21" si="44">AC19-AB19</f>
        <v>0</v>
      </c>
      <c r="AE19" s="368">
        <f>'Daily Sales'!D14</f>
        <v>221786.63232258061</v>
      </c>
      <c r="AF19" s="368">
        <f ca="1">'Daily Sales'!E14</f>
        <v>230953.59600000488</v>
      </c>
      <c r="AG19" s="368">
        <f t="shared" ref="AG19:AG21" ca="1" si="45">AF19-AE19</f>
        <v>9166.9636774242681</v>
      </c>
      <c r="AH19" s="368">
        <v>0</v>
      </c>
      <c r="AI19" s="368">
        <v>0</v>
      </c>
      <c r="AJ19" s="368">
        <f t="shared" ref="AJ19:AJ21" si="46">AI19-AH19</f>
        <v>0</v>
      </c>
      <c r="AK19" s="368">
        <f>VLOOKUP($B$10:$B$52,'Daily Sales'!$B$5:$F$44,3,TRUE)</f>
        <v>221786.63232258061</v>
      </c>
      <c r="AL19" s="368">
        <f ca="1">VLOOKUP($B$10:$B$52,'Daily Sales'!$B$5:$F$44,4,TRUE)</f>
        <v>230953.59600000488</v>
      </c>
      <c r="AM19" s="381">
        <f t="shared" ref="AM19:AM21" ca="1" si="47">AL19-AK19</f>
        <v>9166.9636774242681</v>
      </c>
    </row>
    <row r="20" spans="1:39" s="355" customFormat="1" ht="15.75">
      <c r="A20" s="659"/>
      <c r="B20" s="318">
        <f t="shared" ref="B20:B21" si="48">B19+1</f>
        <v>46182</v>
      </c>
      <c r="C20" s="319" t="str">
        <f t="shared" si="33"/>
        <v>Sel</v>
      </c>
      <c r="D20" s="367">
        <f t="shared" si="34"/>
        <v>185670</v>
      </c>
      <c r="E20" s="368">
        <f t="shared" si="35"/>
        <v>191047.46000000005</v>
      </c>
      <c r="F20" s="368">
        <f t="shared" si="36"/>
        <v>5377.4600000000501</v>
      </c>
      <c r="G20" s="368">
        <f>VLOOKUP($B$10:$B$55,'SO MS'!$B$6:$L$47,4,TRUE)</f>
        <v>108000</v>
      </c>
      <c r="H20" s="366">
        <f>'Summary sales'!D16</f>
        <v>137865.00000000003</v>
      </c>
      <c r="I20" s="368">
        <f t="shared" si="37"/>
        <v>29865.000000000029</v>
      </c>
      <c r="J20" s="368">
        <f>VLOOKUP($B$10:$B$55,'SO MS'!$B$6:$L$47,5,TRUE)</f>
        <v>34320</v>
      </c>
      <c r="K20" s="366">
        <f>'Summary sales'!E16</f>
        <v>38300.380000000005</v>
      </c>
      <c r="L20" s="368">
        <f t="shared" si="38"/>
        <v>3980.3800000000047</v>
      </c>
      <c r="M20" s="368">
        <f>VLOOKUP($B$10:$B$55,'SO MS'!$B$6:$L$47,6,TRUE)</f>
        <v>9600</v>
      </c>
      <c r="N20" s="368">
        <f>'Summary sales'!F16</f>
        <v>10612.04</v>
      </c>
      <c r="O20" s="368">
        <f t="shared" si="39"/>
        <v>1012.0400000000009</v>
      </c>
      <c r="P20" s="368">
        <f>VLOOKUP($B$10:$B$55,'SO MS'!$B$6:$AS$47,7,TRUE)</f>
        <v>1750</v>
      </c>
      <c r="Q20" s="368">
        <f>'Summary sales'!G16</f>
        <v>0</v>
      </c>
      <c r="R20" s="368">
        <f t="shared" si="40"/>
        <v>-1750</v>
      </c>
      <c r="S20" s="368">
        <f>VLOOKUP($B$10:$B$55,'SO MS'!$B$6:$AS$47,8,TRUE)</f>
        <v>15000</v>
      </c>
      <c r="T20" s="368">
        <f>'Summary sales'!H16</f>
        <v>0</v>
      </c>
      <c r="U20" s="368">
        <f t="shared" si="41"/>
        <v>-15000</v>
      </c>
      <c r="V20" s="368">
        <f>VLOOKUP($B$10:$B$55,'SO MS'!$B$6:$AS$47,9,TRUE)</f>
        <v>3500</v>
      </c>
      <c r="W20" s="368">
        <f>'Summary sales'!I16</f>
        <v>4270.04</v>
      </c>
      <c r="X20" s="368">
        <f t="shared" si="42"/>
        <v>770.04</v>
      </c>
      <c r="Y20" s="368">
        <f>VLOOKUP($B$10:$B$55,'SO MS'!$B$6:$AS$47,10,TRUE)</f>
        <v>13500</v>
      </c>
      <c r="Z20" s="368">
        <f>'Summary sales'!K16</f>
        <v>0</v>
      </c>
      <c r="AA20" s="368">
        <f t="shared" si="43"/>
        <v>-13500</v>
      </c>
      <c r="AB20" s="368">
        <f>VLOOKUP($B$10:$B$55,'SO MS'!$B$6:$AS$47,11,TRUE)</f>
        <v>0</v>
      </c>
      <c r="AC20" s="368"/>
      <c r="AD20" s="368">
        <f t="shared" si="44"/>
        <v>0</v>
      </c>
      <c r="AE20" s="368">
        <f>'Daily Sales'!D15</f>
        <v>221786.63232258061</v>
      </c>
      <c r="AF20" s="368">
        <f ca="1">'Daily Sales'!E15</f>
        <v>216285.75199999855</v>
      </c>
      <c r="AG20" s="368">
        <f t="shared" ca="1" si="45"/>
        <v>-5500.8803225820593</v>
      </c>
      <c r="AH20" s="368">
        <v>0</v>
      </c>
      <c r="AI20" s="368">
        <v>0</v>
      </c>
      <c r="AJ20" s="368">
        <f t="shared" si="46"/>
        <v>0</v>
      </c>
      <c r="AK20" s="368">
        <f>VLOOKUP($B$10:$B$52,'Daily Sales'!$B$5:$F$44,3,TRUE)</f>
        <v>221786.63232258061</v>
      </c>
      <c r="AL20" s="368">
        <f ca="1">VLOOKUP($B$10:$B$52,'Daily Sales'!$B$5:$F$44,4,TRUE)</f>
        <v>216285.75199999855</v>
      </c>
      <c r="AM20" s="381">
        <f t="shared" ca="1" si="47"/>
        <v>-5500.8803225820593</v>
      </c>
    </row>
    <row r="21" spans="1:39" s="356" customFormat="1" ht="15.75">
      <c r="A21" s="659"/>
      <c r="B21" s="318">
        <f t="shared" si="48"/>
        <v>46183</v>
      </c>
      <c r="C21" s="319" t="str">
        <f t="shared" si="33"/>
        <v>Rab</v>
      </c>
      <c r="D21" s="367">
        <f t="shared" si="34"/>
        <v>185670</v>
      </c>
      <c r="E21" s="368">
        <f t="shared" si="35"/>
        <v>175165.52699999735</v>
      </c>
      <c r="F21" s="368">
        <f t="shared" si="36"/>
        <v>-10504.473000002647</v>
      </c>
      <c r="G21" s="368">
        <f>VLOOKUP($B$10:$B$55,'SO MS'!$B$6:$L$47,4,TRUE)</f>
        <v>108000</v>
      </c>
      <c r="H21" s="366">
        <f>'Summary sales'!D17</f>
        <v>117095.25000000001</v>
      </c>
      <c r="I21" s="368">
        <f t="shared" si="37"/>
        <v>9095.2500000000146</v>
      </c>
      <c r="J21" s="368">
        <f>VLOOKUP($B$10:$B$55,'SO MS'!$B$6:$L$47,5,TRUE)</f>
        <v>34320</v>
      </c>
      <c r="K21" s="366">
        <f>'Summary sales'!E17</f>
        <v>43994.020000000004</v>
      </c>
      <c r="L21" s="368">
        <f t="shared" si="38"/>
        <v>9674.0200000000041</v>
      </c>
      <c r="M21" s="368">
        <f>VLOOKUP($B$10:$B$55,'SO MS'!$B$6:$L$47,6,TRUE)</f>
        <v>9600</v>
      </c>
      <c r="N21" s="368">
        <f>'Summary sales'!F17</f>
        <v>9391.83</v>
      </c>
      <c r="O21" s="368">
        <f t="shared" si="39"/>
        <v>-208.17000000000007</v>
      </c>
      <c r="P21" s="368">
        <f>VLOOKUP($B$10:$B$55,'SO MS'!$B$6:$AS$47,7,TRUE)</f>
        <v>1750</v>
      </c>
      <c r="Q21" s="368">
        <f>'Summary sales'!G17</f>
        <v>0</v>
      </c>
      <c r="R21" s="368">
        <f t="shared" si="40"/>
        <v>-1750</v>
      </c>
      <c r="S21" s="368">
        <f>VLOOKUP($B$10:$B$55,'SO MS'!$B$6:$AS$47,8,TRUE)</f>
        <v>15000</v>
      </c>
      <c r="T21" s="368">
        <f>'Summary sales'!H17</f>
        <v>4684.4269999973476</v>
      </c>
      <c r="U21" s="368">
        <f t="shared" si="41"/>
        <v>-10315.573000002652</v>
      </c>
      <c r="V21" s="368">
        <f>VLOOKUP($B$10:$B$55,'SO MS'!$B$6:$AS$47,9,TRUE)</f>
        <v>3500</v>
      </c>
      <c r="W21" s="368">
        <f>'Summary sales'!I17</f>
        <v>0</v>
      </c>
      <c r="X21" s="368">
        <f t="shared" si="42"/>
        <v>-3500</v>
      </c>
      <c r="Y21" s="368">
        <f>VLOOKUP($B$10:$B$55,'SO MS'!$B$6:$AS$47,10,TRUE)</f>
        <v>13500</v>
      </c>
      <c r="Z21" s="368">
        <f>'Summary sales'!K17</f>
        <v>0</v>
      </c>
      <c r="AA21" s="368">
        <f t="shared" si="43"/>
        <v>-13500</v>
      </c>
      <c r="AB21" s="368">
        <f>VLOOKUP($B$10:$B$55,'SO MS'!$B$6:$AS$47,11,TRUE)</f>
        <v>0</v>
      </c>
      <c r="AC21" s="368"/>
      <c r="AD21" s="368">
        <f t="shared" si="44"/>
        <v>0</v>
      </c>
      <c r="AE21" s="368">
        <f>'Daily Sales'!D16</f>
        <v>221786.63232258061</v>
      </c>
      <c r="AF21" s="368">
        <f ca="1">'Daily Sales'!E16</f>
        <v>225963.55600000179</v>
      </c>
      <c r="AG21" s="368">
        <f t="shared" ca="1" si="45"/>
        <v>4176.9236774211749</v>
      </c>
      <c r="AH21" s="368">
        <v>0</v>
      </c>
      <c r="AI21" s="368">
        <v>0</v>
      </c>
      <c r="AJ21" s="368">
        <f t="shared" si="46"/>
        <v>0</v>
      </c>
      <c r="AK21" s="368">
        <f>VLOOKUP($B$10:$B$52,'Daily Sales'!$B$5:$F$44,3,TRUE)</f>
        <v>221786.63232258061</v>
      </c>
      <c r="AL21" s="368">
        <f ca="1">VLOOKUP($B$10:$B$52,'Daily Sales'!$B$5:$F$44,4,TRUE)</f>
        <v>225963.55600000179</v>
      </c>
      <c r="AM21" s="381">
        <f t="shared" ca="1" si="47"/>
        <v>4176.9236774211749</v>
      </c>
    </row>
    <row r="22" spans="1:39" s="354" customFormat="1" ht="15.75">
      <c r="A22" s="659"/>
      <c r="B22" s="318">
        <f>B21+1</f>
        <v>46184</v>
      </c>
      <c r="C22" s="319" t="str">
        <f t="shared" ref="C22:C25" si="49">TEXT(B22,"ddd")</f>
        <v>Kam</v>
      </c>
      <c r="D22" s="367">
        <f t="shared" ref="D22:D25" si="50">SUMIF($G$9:$AD$9,$D$9,G22:AD22)</f>
        <v>185670</v>
      </c>
      <c r="E22" s="368">
        <f t="shared" ref="E22:E25" si="51">SUMIF($G$9:$AD$9,$E$9,G22:AD22)</f>
        <v>184474.46700000219</v>
      </c>
      <c r="F22" s="368">
        <f t="shared" ref="F22:F25" si="52">E22-D22</f>
        <v>-1195.532999997813</v>
      </c>
      <c r="G22" s="368">
        <f>VLOOKUP($B$10:$B$55,'SO MS'!$B$6:$L$47,4,TRUE)</f>
        <v>108000</v>
      </c>
      <c r="H22" s="366">
        <f>'Summary sales'!D18</f>
        <v>116202.40000000005</v>
      </c>
      <c r="I22" s="368">
        <f t="shared" ref="I22:I25" si="53">H22-G22</f>
        <v>8202.4000000000524</v>
      </c>
      <c r="J22" s="368">
        <f>VLOOKUP($B$10:$B$55,'SO MS'!$B$6:$L$47,5,TRUE)</f>
        <v>34320</v>
      </c>
      <c r="K22" s="366">
        <f>'Summary sales'!E18</f>
        <v>46370.97</v>
      </c>
      <c r="L22" s="368">
        <f t="shared" ref="L22:L25" si="54">K22-J22</f>
        <v>12050.970000000001</v>
      </c>
      <c r="M22" s="368">
        <f>VLOOKUP($B$10:$B$55,'SO MS'!$B$6:$L$47,6,TRUE)</f>
        <v>9600</v>
      </c>
      <c r="N22" s="368">
        <f>'Summary sales'!F18</f>
        <v>8828.92</v>
      </c>
      <c r="O22" s="368">
        <f t="shared" ref="O22:O25" si="55">N22-M22</f>
        <v>-771.07999999999993</v>
      </c>
      <c r="P22" s="368">
        <f>VLOOKUP($B$10:$B$55,'SO MS'!$B$6:$AS$47,7,TRUE)</f>
        <v>1750</v>
      </c>
      <c r="Q22" s="368">
        <f>'Summary sales'!G18</f>
        <v>4606.87</v>
      </c>
      <c r="R22" s="368">
        <f t="shared" ref="R22:R25" si="56">Q22-P22</f>
        <v>2856.87</v>
      </c>
      <c r="S22" s="368">
        <f>VLOOKUP($B$10:$B$55,'SO MS'!$B$6:$AS$47,8,TRUE)</f>
        <v>15000</v>
      </c>
      <c r="T22" s="368">
        <f>'Summary sales'!H18</f>
        <v>4616.547000002116</v>
      </c>
      <c r="U22" s="368">
        <f t="shared" ref="U22:U25" si="57">T22-S22</f>
        <v>-10383.452999997884</v>
      </c>
      <c r="V22" s="368">
        <f>VLOOKUP($B$10:$B$55,'SO MS'!$B$6:$AS$47,9,TRUE)</f>
        <v>3500</v>
      </c>
      <c r="W22" s="368">
        <f>'Summary sales'!I18</f>
        <v>3848.76</v>
      </c>
      <c r="X22" s="368">
        <f t="shared" ref="X22:X25" si="58">W22-V22</f>
        <v>348.76000000000022</v>
      </c>
      <c r="Y22" s="368">
        <f>VLOOKUP($B$10:$B$55,'SO MS'!$B$6:$AS$47,10,TRUE)</f>
        <v>13500</v>
      </c>
      <c r="Z22" s="368">
        <f>'Summary sales'!K18</f>
        <v>0</v>
      </c>
      <c r="AA22" s="368">
        <f t="shared" ref="AA22:AA25" si="59">Z22-Y22</f>
        <v>-13500</v>
      </c>
      <c r="AB22" s="368">
        <f>VLOOKUP($B$10:$B$55,'SO MS'!$B$6:$AS$47,11,TRUE)</f>
        <v>0</v>
      </c>
      <c r="AC22" s="368"/>
      <c r="AD22" s="368">
        <f t="shared" ref="AD22:AD25" si="60">AC22-AB22</f>
        <v>0</v>
      </c>
      <c r="AE22" s="368">
        <f>'Daily Sales'!D17</f>
        <v>221786.63232258061</v>
      </c>
      <c r="AF22" s="368">
        <f ca="1">'Daily Sales'!E17</f>
        <v>208881.88600000052</v>
      </c>
      <c r="AG22" s="368">
        <f t="shared" ref="AG22:AG25" ca="1" si="61">AF22-AE22</f>
        <v>-12904.746322580089</v>
      </c>
      <c r="AH22" s="368">
        <v>0</v>
      </c>
      <c r="AI22" s="368">
        <v>0</v>
      </c>
      <c r="AJ22" s="368">
        <f t="shared" ref="AJ22:AJ25" si="62">AI22-AH22</f>
        <v>0</v>
      </c>
      <c r="AK22" s="368">
        <f>VLOOKUP($B$10:$B$52,'Daily Sales'!$B$5:$F$44,3,TRUE)</f>
        <v>221786.63232258061</v>
      </c>
      <c r="AL22" s="368">
        <f ca="1">VLOOKUP($B$10:$B$52,'Daily Sales'!$B$5:$F$44,4,TRUE)</f>
        <v>208881.88600000052</v>
      </c>
      <c r="AM22" s="381">
        <f t="shared" ref="AM22:AM25" ca="1" si="63">AL22-AK22</f>
        <v>-12904.746322580089</v>
      </c>
    </row>
    <row r="23" spans="1:39" s="354" customFormat="1" ht="15.75">
      <c r="A23" s="659"/>
      <c r="B23" s="318">
        <f t="shared" ref="B23:B25" si="64">B22+1</f>
        <v>46185</v>
      </c>
      <c r="C23" s="319" t="str">
        <f t="shared" si="49"/>
        <v>Jum</v>
      </c>
      <c r="D23" s="367">
        <f t="shared" si="50"/>
        <v>185670</v>
      </c>
      <c r="E23" s="368">
        <f t="shared" si="51"/>
        <v>198849.41199999826</v>
      </c>
      <c r="F23" s="368">
        <f t="shared" si="52"/>
        <v>13179.411999998265</v>
      </c>
      <c r="G23" s="368">
        <f>VLOOKUP($B$10:$B$55,'SO MS'!$B$6:$L$47,4,TRUE)</f>
        <v>108000</v>
      </c>
      <c r="H23" s="366">
        <f>'Summary sales'!D19</f>
        <v>136058.13000000003</v>
      </c>
      <c r="I23" s="368">
        <f t="shared" si="53"/>
        <v>28058.130000000034</v>
      </c>
      <c r="J23" s="368">
        <f>VLOOKUP($B$10:$B$55,'SO MS'!$B$6:$L$47,5,TRUE)</f>
        <v>34320</v>
      </c>
      <c r="K23" s="366">
        <f>'Summary sales'!E19</f>
        <v>43566.5</v>
      </c>
      <c r="L23" s="368">
        <f t="shared" si="54"/>
        <v>9246.5</v>
      </c>
      <c r="M23" s="368">
        <f>VLOOKUP($B$10:$B$55,'SO MS'!$B$6:$L$47,6,TRUE)</f>
        <v>9600</v>
      </c>
      <c r="N23" s="368">
        <f>'Summary sales'!F19</f>
        <v>10493.44</v>
      </c>
      <c r="O23" s="368">
        <f t="shared" si="55"/>
        <v>893.44000000000051</v>
      </c>
      <c r="P23" s="368">
        <f>VLOOKUP($B$10:$B$55,'SO MS'!$B$6:$AS$47,7,TRUE)</f>
        <v>1750</v>
      </c>
      <c r="Q23" s="368">
        <f>'Summary sales'!G19</f>
        <v>0</v>
      </c>
      <c r="R23" s="368">
        <f t="shared" si="56"/>
        <v>-1750</v>
      </c>
      <c r="S23" s="368">
        <f>VLOOKUP($B$10:$B$55,'SO MS'!$B$6:$AS$47,8,TRUE)</f>
        <v>15000</v>
      </c>
      <c r="T23" s="368">
        <f>'Summary sales'!H19</f>
        <v>4752.5119999982417</v>
      </c>
      <c r="U23" s="368">
        <f t="shared" si="57"/>
        <v>-10247.488000001758</v>
      </c>
      <c r="V23" s="368">
        <f>VLOOKUP($B$10:$B$55,'SO MS'!$B$6:$AS$47,9,TRUE)</f>
        <v>3500</v>
      </c>
      <c r="W23" s="368">
        <f>'Summary sales'!I19</f>
        <v>3978.83</v>
      </c>
      <c r="X23" s="368">
        <f t="shared" si="58"/>
        <v>478.82999999999993</v>
      </c>
      <c r="Y23" s="368">
        <f>VLOOKUP($B$10:$B$55,'SO MS'!$B$6:$AS$47,10,TRUE)</f>
        <v>13500</v>
      </c>
      <c r="Z23" s="368">
        <f>'Summary sales'!K19</f>
        <v>0</v>
      </c>
      <c r="AA23" s="368">
        <f t="shared" si="59"/>
        <v>-13500</v>
      </c>
      <c r="AB23" s="368">
        <f>VLOOKUP($B$10:$B$55,'SO MS'!$B$6:$AS$47,11,TRUE)</f>
        <v>0</v>
      </c>
      <c r="AC23" s="368"/>
      <c r="AD23" s="368">
        <f t="shared" si="60"/>
        <v>0</v>
      </c>
      <c r="AE23" s="368">
        <f>'Daily Sales'!D18</f>
        <v>221786.63232258061</v>
      </c>
      <c r="AF23" s="368">
        <f ca="1">'Daily Sales'!E18</f>
        <v>200514.41099999205</v>
      </c>
      <c r="AG23" s="368">
        <f t="shared" ca="1" si="61"/>
        <v>-21272.221322588564</v>
      </c>
      <c r="AH23" s="368">
        <v>0</v>
      </c>
      <c r="AI23" s="368">
        <v>0</v>
      </c>
      <c r="AJ23" s="368">
        <f t="shared" si="62"/>
        <v>0</v>
      </c>
      <c r="AK23" s="368">
        <f>VLOOKUP($B$10:$B$52,'Daily Sales'!$B$5:$F$44,3,TRUE)</f>
        <v>221786.63232258061</v>
      </c>
      <c r="AL23" s="368">
        <f ca="1">VLOOKUP($B$10:$B$52,'Daily Sales'!$B$5:$F$44,4,TRUE)</f>
        <v>200514.41099999205</v>
      </c>
      <c r="AM23" s="381">
        <f t="shared" ca="1" si="63"/>
        <v>-21272.221322588564</v>
      </c>
    </row>
    <row r="24" spans="1:39" s="354" customFormat="1" ht="15.75">
      <c r="A24" s="659"/>
      <c r="B24" s="318">
        <f t="shared" si="64"/>
        <v>46186</v>
      </c>
      <c r="C24" s="319" t="str">
        <f t="shared" si="49"/>
        <v>Sab</v>
      </c>
      <c r="D24" s="367">
        <f t="shared" si="50"/>
        <v>185670</v>
      </c>
      <c r="E24" s="368">
        <f t="shared" si="51"/>
        <v>213019.27100000012</v>
      </c>
      <c r="F24" s="368">
        <f t="shared" si="52"/>
        <v>27349.271000000124</v>
      </c>
      <c r="G24" s="368">
        <f>VLOOKUP($B$10:$B$55,'SO MS'!$B$6:$L$47,4,TRUE)</f>
        <v>108000</v>
      </c>
      <c r="H24" s="366">
        <f>'Summary sales'!D20</f>
        <v>143783.76000000004</v>
      </c>
      <c r="I24" s="368">
        <f t="shared" si="53"/>
        <v>35783.760000000038</v>
      </c>
      <c r="J24" s="368">
        <f>VLOOKUP($B$10:$B$55,'SO MS'!$B$6:$L$47,5,TRUE)</f>
        <v>34320</v>
      </c>
      <c r="K24" s="366">
        <f>'Summary sales'!E20</f>
        <v>39521.450000000004</v>
      </c>
      <c r="L24" s="368">
        <f t="shared" si="54"/>
        <v>5201.4500000000044</v>
      </c>
      <c r="M24" s="368">
        <f>VLOOKUP($B$10:$B$55,'SO MS'!$B$6:$L$47,6,TRUE)</f>
        <v>9600</v>
      </c>
      <c r="N24" s="368">
        <f>'Summary sales'!F20</f>
        <v>16723.93</v>
      </c>
      <c r="O24" s="368">
        <f t="shared" si="55"/>
        <v>7123.93</v>
      </c>
      <c r="P24" s="368">
        <f>VLOOKUP($B$10:$B$55,'SO MS'!$B$6:$AS$47,7,TRUE)</f>
        <v>1750</v>
      </c>
      <c r="Q24" s="368">
        <f>'Summary sales'!G20</f>
        <v>0</v>
      </c>
      <c r="R24" s="368">
        <f t="shared" si="56"/>
        <v>-1750</v>
      </c>
      <c r="S24" s="368">
        <f>VLOOKUP($B$10:$B$55,'SO MS'!$B$6:$AS$47,8,TRUE)</f>
        <v>15000</v>
      </c>
      <c r="T24" s="368">
        <f>'Summary sales'!H20</f>
        <v>9141.1710000000894</v>
      </c>
      <c r="U24" s="368">
        <f t="shared" si="57"/>
        <v>-5858.8289999999106</v>
      </c>
      <c r="V24" s="368">
        <f>VLOOKUP($B$10:$B$55,'SO MS'!$B$6:$AS$47,9,TRUE)</f>
        <v>3500</v>
      </c>
      <c r="W24" s="368">
        <f>'Summary sales'!I20</f>
        <v>3848.96</v>
      </c>
      <c r="X24" s="368">
        <f t="shared" si="58"/>
        <v>348.96000000000004</v>
      </c>
      <c r="Y24" s="368">
        <f>VLOOKUP($B$10:$B$55,'SO MS'!$B$6:$AS$47,10,TRUE)</f>
        <v>13500</v>
      </c>
      <c r="Z24" s="368">
        <f>'Summary sales'!K20</f>
        <v>0</v>
      </c>
      <c r="AA24" s="368">
        <f t="shared" si="59"/>
        <v>-13500</v>
      </c>
      <c r="AB24" s="368">
        <f>VLOOKUP($B$10:$B$55,'SO MS'!$B$6:$AS$47,11,TRUE)</f>
        <v>0</v>
      </c>
      <c r="AC24" s="368"/>
      <c r="AD24" s="368">
        <f t="shared" si="60"/>
        <v>0</v>
      </c>
      <c r="AE24" s="368">
        <f>'Daily Sales'!D19</f>
        <v>220148.85522580644</v>
      </c>
      <c r="AF24" s="368">
        <f ca="1">'Daily Sales'!E19</f>
        <v>186239.83499999979</v>
      </c>
      <c r="AG24" s="368">
        <f t="shared" ca="1" si="61"/>
        <v>-33909.020225806657</v>
      </c>
      <c r="AH24" s="368">
        <v>0</v>
      </c>
      <c r="AI24" s="368">
        <v>0</v>
      </c>
      <c r="AJ24" s="368">
        <f t="shared" si="62"/>
        <v>0</v>
      </c>
      <c r="AK24" s="368">
        <f>VLOOKUP($B$10:$B$52,'Daily Sales'!$B$5:$F$44,3,TRUE)</f>
        <v>220148.85522580644</v>
      </c>
      <c r="AL24" s="368">
        <f ca="1">VLOOKUP($B$10:$B$52,'Daily Sales'!$B$5:$F$44,4,TRUE)</f>
        <v>186239.83499999979</v>
      </c>
      <c r="AM24" s="381">
        <f t="shared" ca="1" si="63"/>
        <v>-33909.020225806657</v>
      </c>
    </row>
    <row r="25" spans="1:39" s="354" customFormat="1" ht="15.75">
      <c r="A25" s="659"/>
      <c r="B25" s="318">
        <f t="shared" si="64"/>
        <v>46187</v>
      </c>
      <c r="C25" s="319" t="str">
        <f t="shared" si="49"/>
        <v>Mgg</v>
      </c>
      <c r="D25" s="367">
        <f t="shared" si="50"/>
        <v>183920</v>
      </c>
      <c r="E25" s="368">
        <f t="shared" si="51"/>
        <v>198971.85100000046</v>
      </c>
      <c r="F25" s="368">
        <f t="shared" si="52"/>
        <v>15051.851000000461</v>
      </c>
      <c r="G25" s="368">
        <f>VLOOKUP($B$10:$B$55,'SO MS'!$B$6:$L$47,4,TRUE)</f>
        <v>108000</v>
      </c>
      <c r="H25" s="366">
        <f>'Summary sales'!D21</f>
        <v>133555.40000000008</v>
      </c>
      <c r="I25" s="368">
        <f t="shared" si="53"/>
        <v>25555.400000000081</v>
      </c>
      <c r="J25" s="368">
        <f>VLOOKUP($B$10:$B$55,'SO MS'!$B$6:$L$47,5,TRUE)</f>
        <v>34320</v>
      </c>
      <c r="K25" s="366">
        <f>'Summary sales'!E21</f>
        <v>40758.089999999997</v>
      </c>
      <c r="L25" s="368">
        <f t="shared" si="54"/>
        <v>6438.0899999999965</v>
      </c>
      <c r="M25" s="368">
        <f>VLOOKUP($B$10:$B$55,'SO MS'!$B$6:$L$47,6,TRUE)</f>
        <v>9600</v>
      </c>
      <c r="N25" s="368">
        <f>'Summary sales'!F21</f>
        <v>11702.490000000002</v>
      </c>
      <c r="O25" s="368">
        <f t="shared" si="55"/>
        <v>2102.4900000000016</v>
      </c>
      <c r="P25" s="368">
        <f>VLOOKUP($B$10:$B$55,'SO MS'!$B$6:$AS$47,7,TRUE)</f>
        <v>0</v>
      </c>
      <c r="Q25" s="368">
        <f>'Summary sales'!G21</f>
        <v>0</v>
      </c>
      <c r="R25" s="368">
        <f t="shared" si="56"/>
        <v>0</v>
      </c>
      <c r="S25" s="368">
        <f>VLOOKUP($B$10:$B$55,'SO MS'!$B$6:$AS$47,8,TRUE)</f>
        <v>15000</v>
      </c>
      <c r="T25" s="368">
        <f>'Summary sales'!H21</f>
        <v>8954.7410000003874</v>
      </c>
      <c r="U25" s="368">
        <f t="shared" si="57"/>
        <v>-6045.2589999996126</v>
      </c>
      <c r="V25" s="368">
        <f>VLOOKUP($B$10:$B$55,'SO MS'!$B$6:$AS$47,9,TRUE)</f>
        <v>3500</v>
      </c>
      <c r="W25" s="368">
        <f>'Summary sales'!I21</f>
        <v>4001.13</v>
      </c>
      <c r="X25" s="368">
        <f t="shared" si="58"/>
        <v>501.13000000000011</v>
      </c>
      <c r="Y25" s="368">
        <f>VLOOKUP($B$10:$B$55,'SO MS'!$B$6:$AS$47,10,TRUE)</f>
        <v>13500</v>
      </c>
      <c r="Z25" s="368">
        <f>'Summary sales'!K21</f>
        <v>0</v>
      </c>
      <c r="AA25" s="368">
        <f t="shared" si="59"/>
        <v>-13500</v>
      </c>
      <c r="AB25" s="368">
        <f>VLOOKUP($B$10:$B$55,'SO MS'!$B$6:$AS$47,11,TRUE)</f>
        <v>0</v>
      </c>
      <c r="AC25" s="368"/>
      <c r="AD25" s="368">
        <f t="shared" si="60"/>
        <v>0</v>
      </c>
      <c r="AE25" s="368">
        <f>'Daily Sales'!D20</f>
        <v>193657.77783870965</v>
      </c>
      <c r="AF25" s="368">
        <f ca="1">'Daily Sales'!E20</f>
        <v>184210.54104762187</v>
      </c>
      <c r="AG25" s="368">
        <f t="shared" ca="1" si="61"/>
        <v>-9447.2367910877801</v>
      </c>
      <c r="AH25" s="368">
        <v>0</v>
      </c>
      <c r="AI25" s="368">
        <v>0</v>
      </c>
      <c r="AJ25" s="368">
        <f t="shared" si="62"/>
        <v>0</v>
      </c>
      <c r="AK25" s="368">
        <f>VLOOKUP($B$10:$B$52,'Daily Sales'!$B$5:$F$44,3,TRUE)</f>
        <v>193657.77783870965</v>
      </c>
      <c r="AL25" s="368">
        <f ca="1">VLOOKUP($B$10:$B$52,'Daily Sales'!$B$5:$F$44,4,TRUE)</f>
        <v>184210.54104762187</v>
      </c>
      <c r="AM25" s="381">
        <f t="shared" ca="1" si="63"/>
        <v>-9447.2367910877801</v>
      </c>
    </row>
    <row r="26" spans="1:39" s="357" customFormat="1" ht="15.75">
      <c r="A26" s="659"/>
      <c r="B26" s="322" t="s">
        <v>57</v>
      </c>
      <c r="C26" s="323"/>
      <c r="D26" s="369">
        <f>SUM(D19:D25)</f>
        <v>1297940</v>
      </c>
      <c r="E26" s="369">
        <f t="shared" ref="E26:AM26" si="65">SUM(E19:E25)</f>
        <v>1370367.2489999982</v>
      </c>
      <c r="F26" s="369">
        <f t="shared" si="65"/>
        <v>72427.248999998235</v>
      </c>
      <c r="G26" s="369">
        <f t="shared" si="65"/>
        <v>756000</v>
      </c>
      <c r="H26" s="369">
        <f t="shared" si="65"/>
        <v>924023.76000000024</v>
      </c>
      <c r="I26" s="369">
        <f t="shared" si="65"/>
        <v>168023.76000000024</v>
      </c>
      <c r="J26" s="369">
        <f t="shared" si="65"/>
        <v>240240</v>
      </c>
      <c r="K26" s="369">
        <f t="shared" si="65"/>
        <v>293740.65000000002</v>
      </c>
      <c r="L26" s="369">
        <f t="shared" si="65"/>
        <v>53500.650000000009</v>
      </c>
      <c r="M26" s="369">
        <f t="shared" si="65"/>
        <v>67200</v>
      </c>
      <c r="N26" s="369">
        <f t="shared" si="65"/>
        <v>82300.55</v>
      </c>
      <c r="O26" s="369">
        <f t="shared" si="65"/>
        <v>15100.550000000003</v>
      </c>
      <c r="P26" s="369">
        <f t="shared" si="65"/>
        <v>10500</v>
      </c>
      <c r="Q26" s="369">
        <f t="shared" si="65"/>
        <v>4606.87</v>
      </c>
      <c r="R26" s="369">
        <f t="shared" si="65"/>
        <v>-5893.13</v>
      </c>
      <c r="S26" s="369">
        <f t="shared" si="65"/>
        <v>105000</v>
      </c>
      <c r="T26" s="369">
        <f t="shared" si="65"/>
        <v>41532.498999997973</v>
      </c>
      <c r="U26" s="369">
        <f t="shared" si="65"/>
        <v>-63467.501000002027</v>
      </c>
      <c r="V26" s="369">
        <f t="shared" si="65"/>
        <v>24500</v>
      </c>
      <c r="W26" s="369">
        <f t="shared" si="65"/>
        <v>24162.920000000002</v>
      </c>
      <c r="X26" s="369">
        <f t="shared" si="65"/>
        <v>-337.07999999999993</v>
      </c>
      <c r="Y26" s="369">
        <f t="shared" si="65"/>
        <v>94500</v>
      </c>
      <c r="Z26" s="369">
        <f t="shared" si="65"/>
        <v>0</v>
      </c>
      <c r="AA26" s="369">
        <f t="shared" si="65"/>
        <v>-94500</v>
      </c>
      <c r="AB26" s="369">
        <f t="shared" si="65"/>
        <v>0</v>
      </c>
      <c r="AC26" s="369">
        <f t="shared" si="65"/>
        <v>0</v>
      </c>
      <c r="AD26" s="369">
        <f t="shared" si="65"/>
        <v>0</v>
      </c>
      <c r="AE26" s="369">
        <f t="shared" si="65"/>
        <v>1522739.7946774191</v>
      </c>
      <c r="AF26" s="369">
        <f t="shared" ca="1" si="65"/>
        <v>1453049.5770476195</v>
      </c>
      <c r="AG26" s="369">
        <f t="shared" ca="1" si="65"/>
        <v>-69690.217629799707</v>
      </c>
      <c r="AH26" s="369">
        <f t="shared" si="65"/>
        <v>0</v>
      </c>
      <c r="AI26" s="369">
        <f t="shared" si="65"/>
        <v>0</v>
      </c>
      <c r="AJ26" s="369">
        <f t="shared" si="65"/>
        <v>0</v>
      </c>
      <c r="AK26" s="369">
        <f t="shared" si="65"/>
        <v>1522739.7946774191</v>
      </c>
      <c r="AL26" s="369">
        <f t="shared" ca="1" si="65"/>
        <v>1453049.5770476195</v>
      </c>
      <c r="AM26" s="382">
        <f t="shared" ca="1" si="65"/>
        <v>-69690.217629799707</v>
      </c>
    </row>
    <row r="27" spans="1:39" s="357" customFormat="1" ht="15.75">
      <c r="A27" s="659"/>
      <c r="B27" s="327"/>
      <c r="C27" s="319"/>
      <c r="D27" s="367"/>
      <c r="E27" s="368"/>
      <c r="F27" s="368"/>
      <c r="G27" s="368"/>
      <c r="H27" s="366"/>
      <c r="I27" s="368"/>
      <c r="J27" s="368"/>
      <c r="K27" s="366"/>
      <c r="L27" s="368"/>
      <c r="M27" s="368"/>
      <c r="N27" s="368"/>
      <c r="O27" s="368"/>
      <c r="P27" s="368"/>
      <c r="Q27" s="366"/>
      <c r="R27" s="368"/>
      <c r="S27" s="368"/>
      <c r="T27" s="366"/>
      <c r="U27" s="368"/>
      <c r="V27" s="368"/>
      <c r="W27" s="368"/>
      <c r="X27" s="368"/>
      <c r="Y27" s="368"/>
      <c r="Z27" s="368"/>
      <c r="AA27" s="368"/>
      <c r="AB27" s="368"/>
      <c r="AC27" s="368"/>
      <c r="AD27" s="368"/>
      <c r="AE27" s="368"/>
      <c r="AF27" s="368"/>
      <c r="AG27" s="368"/>
      <c r="AH27" s="368"/>
      <c r="AI27" s="368"/>
      <c r="AJ27" s="368"/>
      <c r="AK27" s="368"/>
      <c r="AL27" s="368"/>
      <c r="AM27" s="381"/>
    </row>
    <row r="28" spans="1:39" s="354" customFormat="1" ht="15.75">
      <c r="A28" s="659">
        <f>WEEKNUM(B28)</f>
        <v>25</v>
      </c>
      <c r="B28" s="318">
        <f>B25+1</f>
        <v>46188</v>
      </c>
      <c r="C28" s="319" t="str">
        <f t="shared" ref="C28:C30" si="66">TEXT(B28,"ddd")</f>
        <v>Sen</v>
      </c>
      <c r="D28" s="367">
        <f t="shared" ref="D28:D30" si="67">SUMIF($G$9:$AD$9,$D$9,G28:AD28)</f>
        <v>185670</v>
      </c>
      <c r="E28" s="368">
        <f t="shared" ref="E28:E30" si="68">SUMIF($G$9:$AD$9,$E$9,G28:AD28)</f>
        <v>177963.46500000358</v>
      </c>
      <c r="F28" s="368">
        <f t="shared" ref="F28:F30" si="69">E28-D28</f>
        <v>-7706.5349999964237</v>
      </c>
      <c r="G28" s="368">
        <f>VLOOKUP($B$10:$B$55,'SO MS'!$B$6:$L$47,4,TRUE)</f>
        <v>108000</v>
      </c>
      <c r="H28" s="366">
        <f>'Summary sales'!D22</f>
        <v>118170.43</v>
      </c>
      <c r="I28" s="368">
        <f t="shared" ref="I28:I30" si="70">H28-G28</f>
        <v>10170.429999999993</v>
      </c>
      <c r="J28" s="368">
        <f>VLOOKUP($B$10:$B$55,'SO MS'!$B$6:$L$47,5,TRUE)</f>
        <v>34320</v>
      </c>
      <c r="K28" s="366">
        <f>'Summary sales'!E22</f>
        <v>36952.980000000003</v>
      </c>
      <c r="L28" s="368">
        <f t="shared" ref="L28:L30" si="71">K28-J28</f>
        <v>2632.9800000000032</v>
      </c>
      <c r="M28" s="368">
        <f>VLOOKUP($B$10:$B$55,'SO MS'!$B$6:$L$47,6,TRUE)</f>
        <v>9600</v>
      </c>
      <c r="N28" s="368">
        <f>'Summary sales'!F22</f>
        <v>10113.52</v>
      </c>
      <c r="O28" s="368">
        <f t="shared" ref="O28:O30" si="72">N28-M28</f>
        <v>513.52000000000044</v>
      </c>
      <c r="P28" s="368">
        <f>VLOOKUP($B$10:$B$55,'SO MS'!$B$6:$AS$47,7,TRUE)</f>
        <v>1750</v>
      </c>
      <c r="Q28" s="368">
        <f>'Summary sales'!G22</f>
        <v>0</v>
      </c>
      <c r="R28" s="368">
        <f t="shared" ref="R28:R30" si="73">Q28-P28</f>
        <v>-1750</v>
      </c>
      <c r="S28" s="368">
        <f>VLOOKUP($B$10:$B$55,'SO MS'!$B$6:$AS$47,8,TRUE)</f>
        <v>15000</v>
      </c>
      <c r="T28" s="368">
        <f>'Summary sales'!H22</f>
        <v>8905.9650000035763</v>
      </c>
      <c r="U28" s="368">
        <f t="shared" ref="U28:U30" si="74">T28-S28</f>
        <v>-6094.0349999964237</v>
      </c>
      <c r="V28" s="368">
        <f>VLOOKUP($B$10:$B$55,'SO MS'!$B$6:$AS$47,9,TRUE)</f>
        <v>3500</v>
      </c>
      <c r="W28" s="368">
        <f>'Summary sales'!I22</f>
        <v>3820.57</v>
      </c>
      <c r="X28" s="368">
        <f t="shared" ref="X28:X30" si="75">W28-V28</f>
        <v>320.57000000000016</v>
      </c>
      <c r="Y28" s="368">
        <f>VLOOKUP($B$10:$B$55,'SO MS'!$B$6:$AS$47,10,TRUE)</f>
        <v>13500</v>
      </c>
      <c r="Z28" s="368">
        <f>'Summary sales'!K22</f>
        <v>0</v>
      </c>
      <c r="AA28" s="368">
        <f t="shared" ref="AA28:AA30" si="76">Z28-Y28</f>
        <v>-13500</v>
      </c>
      <c r="AB28" s="368">
        <f>VLOOKUP($B$10:$B$55,'SO MS'!$B$6:$AS$47,11,TRUE)</f>
        <v>0</v>
      </c>
      <c r="AC28" s="368"/>
      <c r="AD28" s="368">
        <f t="shared" ref="AD28:AD30" si="77">AC28-AB28</f>
        <v>0</v>
      </c>
      <c r="AE28" s="368">
        <f>'Daily Sales'!D23</f>
        <v>222286.63232258061</v>
      </c>
      <c r="AF28" s="368">
        <f ca="1">'Daily Sales'!E23</f>
        <v>202705.72900000014</v>
      </c>
      <c r="AG28" s="368">
        <f t="shared" ref="AG28:AG30" ca="1" si="78">AF28-AE28</f>
        <v>-19580.903322580474</v>
      </c>
      <c r="AH28" s="368">
        <v>0</v>
      </c>
      <c r="AI28" s="368">
        <v>0</v>
      </c>
      <c r="AJ28" s="368">
        <f t="shared" ref="AJ28:AJ30" si="79">AI28-AH28</f>
        <v>0</v>
      </c>
      <c r="AK28" s="368">
        <f>VLOOKUP($B$10:$B$52,'Daily Sales'!$B$5:$F$44,3,TRUE)</f>
        <v>222286.63232258061</v>
      </c>
      <c r="AL28" s="368">
        <f ca="1">VLOOKUP($B$10:$B$52,'Daily Sales'!$B$5:$F$44,4,TRUE)</f>
        <v>202705.72900000014</v>
      </c>
      <c r="AM28" s="381">
        <f t="shared" ref="AM28:AM30" ca="1" si="80">AL28-AK28</f>
        <v>-19580.903322580474</v>
      </c>
    </row>
    <row r="29" spans="1:39" s="355" customFormat="1" ht="15.75">
      <c r="A29" s="659"/>
      <c r="B29" s="318">
        <f t="shared" ref="B29:B30" si="81">B28+1</f>
        <v>46189</v>
      </c>
      <c r="C29" s="319" t="str">
        <f t="shared" si="66"/>
        <v>Sel</v>
      </c>
      <c r="D29" s="367">
        <f t="shared" si="67"/>
        <v>185670</v>
      </c>
      <c r="E29" s="368">
        <f t="shared" si="68"/>
        <v>190066.82400000023</v>
      </c>
      <c r="F29" s="368">
        <f t="shared" si="69"/>
        <v>4396.8240000002261</v>
      </c>
      <c r="G29" s="368">
        <f>VLOOKUP($B$10:$B$55,'SO MS'!$B$6:$L$47,4,TRUE)</f>
        <v>108000</v>
      </c>
      <c r="H29" s="366">
        <f>'Summary sales'!D23</f>
        <v>127789.56000000001</v>
      </c>
      <c r="I29" s="368">
        <f t="shared" si="70"/>
        <v>19789.560000000012</v>
      </c>
      <c r="J29" s="368">
        <f>VLOOKUP($B$10:$B$55,'SO MS'!$B$6:$L$47,5,TRUE)</f>
        <v>34320</v>
      </c>
      <c r="K29" s="366">
        <f>'Summary sales'!E23</f>
        <v>43424.110000000008</v>
      </c>
      <c r="L29" s="368">
        <f t="shared" si="71"/>
        <v>9104.1100000000079</v>
      </c>
      <c r="M29" s="368">
        <f>VLOOKUP($B$10:$B$55,'SO MS'!$B$6:$L$47,6,TRUE)</f>
        <v>9600</v>
      </c>
      <c r="N29" s="368">
        <f>'Summary sales'!F23</f>
        <v>10727.65</v>
      </c>
      <c r="O29" s="368">
        <f t="shared" si="72"/>
        <v>1127.6499999999996</v>
      </c>
      <c r="P29" s="368">
        <f>VLOOKUP($B$10:$B$55,'SO MS'!$B$6:$AS$47,7,TRUE)</f>
        <v>1750</v>
      </c>
      <c r="Q29" s="368">
        <f>'Summary sales'!G23</f>
        <v>0</v>
      </c>
      <c r="R29" s="368">
        <f t="shared" si="73"/>
        <v>-1750</v>
      </c>
      <c r="S29" s="368">
        <f>VLOOKUP($B$10:$B$55,'SO MS'!$B$6:$AS$47,8,TRUE)</f>
        <v>15000</v>
      </c>
      <c r="T29" s="368">
        <f>'Summary sales'!H23</f>
        <v>4426.7740000002086</v>
      </c>
      <c r="U29" s="368">
        <f t="shared" si="74"/>
        <v>-10573.225999999791</v>
      </c>
      <c r="V29" s="368">
        <f>VLOOKUP($B$10:$B$55,'SO MS'!$B$6:$AS$47,9,TRUE)</f>
        <v>3500</v>
      </c>
      <c r="W29" s="368">
        <f>'Summary sales'!I23</f>
        <v>3698.73</v>
      </c>
      <c r="X29" s="368">
        <f t="shared" si="75"/>
        <v>198.73000000000002</v>
      </c>
      <c r="Y29" s="368">
        <f>VLOOKUP($B$10:$B$55,'SO MS'!$B$6:$AS$47,10,TRUE)</f>
        <v>13500</v>
      </c>
      <c r="Z29" s="368">
        <f>'Summary sales'!K23</f>
        <v>0</v>
      </c>
      <c r="AA29" s="368">
        <f t="shared" si="76"/>
        <v>-13500</v>
      </c>
      <c r="AB29" s="368">
        <f>VLOOKUP($B$10:$B$55,'SO MS'!$B$6:$AS$47,11,TRUE)</f>
        <v>0</v>
      </c>
      <c r="AC29" s="368"/>
      <c r="AD29" s="368">
        <f t="shared" si="77"/>
        <v>0</v>
      </c>
      <c r="AE29" s="368">
        <f>'Daily Sales'!D24</f>
        <v>206115.15909677418</v>
      </c>
      <c r="AF29" s="368">
        <f ca="1">'Daily Sales'!E24</f>
        <v>176845.98000000216</v>
      </c>
      <c r="AG29" s="368">
        <f t="shared" ca="1" si="78"/>
        <v>-29269.179096772015</v>
      </c>
      <c r="AH29" s="368">
        <v>0</v>
      </c>
      <c r="AI29" s="368">
        <v>0</v>
      </c>
      <c r="AJ29" s="368">
        <f t="shared" si="79"/>
        <v>0</v>
      </c>
      <c r="AK29" s="368">
        <f>VLOOKUP($B$10:$B$52,'Daily Sales'!$B$5:$F$44,3,TRUE)</f>
        <v>206115.15909677418</v>
      </c>
      <c r="AL29" s="368">
        <f ca="1">VLOOKUP($B$10:$B$52,'Daily Sales'!$B$5:$F$44,4,TRUE)</f>
        <v>176845.98000000216</v>
      </c>
      <c r="AM29" s="381">
        <f t="shared" ca="1" si="80"/>
        <v>-29269.179096772015</v>
      </c>
    </row>
    <row r="30" spans="1:39" s="356" customFormat="1" ht="15.75">
      <c r="A30" s="659"/>
      <c r="B30" s="318">
        <f t="shared" si="81"/>
        <v>46190</v>
      </c>
      <c r="C30" s="319" t="str">
        <f t="shared" si="66"/>
        <v>Rab</v>
      </c>
      <c r="D30" s="367">
        <f t="shared" si="67"/>
        <v>185670</v>
      </c>
      <c r="E30" s="368">
        <f t="shared" si="68"/>
        <v>164525.54400000095</v>
      </c>
      <c r="F30" s="368">
        <f t="shared" si="69"/>
        <v>-21144.455999999045</v>
      </c>
      <c r="G30" s="368">
        <f>VLOOKUP($B$10:$B$55,'SO MS'!$B$6:$L$47,4,TRUE)</f>
        <v>108000</v>
      </c>
      <c r="H30" s="366">
        <f>'Summary sales'!D24</f>
        <v>116941.68000000001</v>
      </c>
      <c r="I30" s="368">
        <f t="shared" si="70"/>
        <v>8941.6800000000076</v>
      </c>
      <c r="J30" s="368">
        <f>VLOOKUP($B$10:$B$55,'SO MS'!$B$6:$L$47,5,TRUE)</f>
        <v>34320</v>
      </c>
      <c r="K30" s="366">
        <f>'Summary sales'!E24</f>
        <v>34590.46</v>
      </c>
      <c r="L30" s="368">
        <f t="shared" si="71"/>
        <v>270.45999999999913</v>
      </c>
      <c r="M30" s="368">
        <f>VLOOKUP($B$10:$B$55,'SO MS'!$B$6:$L$47,6,TRUE)</f>
        <v>9600</v>
      </c>
      <c r="N30" s="368">
        <f>'Summary sales'!F24</f>
        <v>8426.33</v>
      </c>
      <c r="O30" s="368">
        <f t="shared" si="72"/>
        <v>-1173.67</v>
      </c>
      <c r="P30" s="368">
        <f>VLOOKUP($B$10:$B$55,'SO MS'!$B$6:$AS$47,7,TRUE)</f>
        <v>1750</v>
      </c>
      <c r="Q30" s="368">
        <f>'Summary sales'!G24</f>
        <v>0</v>
      </c>
      <c r="R30" s="368">
        <f t="shared" si="73"/>
        <v>-1750</v>
      </c>
      <c r="S30" s="368">
        <f>VLOOKUP($B$10:$B$55,'SO MS'!$B$6:$AS$47,8,TRUE)</f>
        <v>15000</v>
      </c>
      <c r="T30" s="368">
        <f>'Summary sales'!H24</f>
        <v>4567.0740000009537</v>
      </c>
      <c r="U30" s="368">
        <f t="shared" si="74"/>
        <v>-10432.925999999046</v>
      </c>
      <c r="V30" s="368">
        <f>VLOOKUP($B$10:$B$55,'SO MS'!$B$6:$AS$47,9,TRUE)</f>
        <v>3500</v>
      </c>
      <c r="W30" s="368">
        <f>'Summary sales'!I24</f>
        <v>0</v>
      </c>
      <c r="X30" s="368">
        <f t="shared" si="75"/>
        <v>-3500</v>
      </c>
      <c r="Y30" s="368">
        <f>VLOOKUP($B$10:$B$55,'SO MS'!$B$6:$AS$47,10,TRUE)</f>
        <v>13500</v>
      </c>
      <c r="Z30" s="368">
        <f>'Summary sales'!K24</f>
        <v>0</v>
      </c>
      <c r="AA30" s="368">
        <f t="shared" si="76"/>
        <v>-13500</v>
      </c>
      <c r="AB30" s="368">
        <f>VLOOKUP($B$10:$B$55,'SO MS'!$B$6:$AS$47,11,TRUE)</f>
        <v>0</v>
      </c>
      <c r="AC30" s="368"/>
      <c r="AD30" s="368">
        <f t="shared" si="77"/>
        <v>0</v>
      </c>
      <c r="AE30" s="368">
        <f>'Daily Sales'!D25</f>
        <v>222286.63232258061</v>
      </c>
      <c r="AF30" s="368">
        <f ca="1">'Daily Sales'!E25</f>
        <v>213361.74500000625</v>
      </c>
      <c r="AG30" s="368">
        <f t="shared" ca="1" si="78"/>
        <v>-8924.8873225743591</v>
      </c>
      <c r="AH30" s="368">
        <v>0</v>
      </c>
      <c r="AI30" s="368">
        <v>0</v>
      </c>
      <c r="AJ30" s="368">
        <f t="shared" si="79"/>
        <v>0</v>
      </c>
      <c r="AK30" s="368">
        <f>VLOOKUP($B$10:$B$52,'Daily Sales'!$B$5:$F$44,3,TRUE)</f>
        <v>222286.63232258061</v>
      </c>
      <c r="AL30" s="368">
        <f ca="1">VLOOKUP($B$10:$B$52,'Daily Sales'!$B$5:$F$44,4,TRUE)</f>
        <v>213361.74500000625</v>
      </c>
      <c r="AM30" s="381">
        <f t="shared" ca="1" si="80"/>
        <v>-8924.8873225743591</v>
      </c>
    </row>
    <row r="31" spans="1:39" s="354" customFormat="1" ht="15.75">
      <c r="A31" s="659"/>
      <c r="B31" s="318">
        <f>B30+1</f>
        <v>46191</v>
      </c>
      <c r="C31" s="319" t="str">
        <f t="shared" ref="C31:C34" si="82">TEXT(B31,"ddd")</f>
        <v>Kam</v>
      </c>
      <c r="D31" s="367">
        <f t="shared" ref="D31:D34" si="83">SUMIF($G$9:$AD$9,$D$9,G31:AD31)</f>
        <v>185670</v>
      </c>
      <c r="E31" s="368">
        <f t="shared" ref="E31:E34" si="84">SUMIF($G$9:$AD$9,$E$9,G31:AD31)</f>
        <v>183648.73199999766</v>
      </c>
      <c r="F31" s="368">
        <f t="shared" ref="F31:F34" si="85">E31-D31</f>
        <v>-2021.2680000023392</v>
      </c>
      <c r="G31" s="368">
        <f>VLOOKUP($B$10:$B$55,'SO MS'!$B$6:$L$47,4,TRUE)</f>
        <v>108000</v>
      </c>
      <c r="H31" s="366">
        <f>'Summary sales'!D25</f>
        <v>120941.24</v>
      </c>
      <c r="I31" s="368">
        <f t="shared" ref="I31:I34" si="86">H31-G31</f>
        <v>12941.240000000005</v>
      </c>
      <c r="J31" s="368">
        <f>VLOOKUP($B$10:$B$55,'SO MS'!$B$6:$L$47,5,TRUE)</f>
        <v>34320</v>
      </c>
      <c r="K31" s="366">
        <f>'Summary sales'!E25</f>
        <v>49206.210000000006</v>
      </c>
      <c r="L31" s="368">
        <f t="shared" ref="L31:L34" si="87">K31-J31</f>
        <v>14886.210000000006</v>
      </c>
      <c r="M31" s="368">
        <f>VLOOKUP($B$10:$B$55,'SO MS'!$B$6:$L$47,6,TRUE)</f>
        <v>9600</v>
      </c>
      <c r="N31" s="368">
        <f>'Summary sales'!F25</f>
        <v>8811.41</v>
      </c>
      <c r="O31" s="368">
        <f t="shared" ref="O31:O34" si="88">N31-M31</f>
        <v>-788.59000000000015</v>
      </c>
      <c r="P31" s="368">
        <f>VLOOKUP($B$10:$B$55,'SO MS'!$B$6:$AS$47,7,TRUE)</f>
        <v>1750</v>
      </c>
      <c r="Q31" s="368">
        <f>'Summary sales'!G25</f>
        <v>0</v>
      </c>
      <c r="R31" s="368">
        <f t="shared" ref="R31:R34" si="89">Q31-P31</f>
        <v>-1750</v>
      </c>
      <c r="S31" s="368">
        <f>VLOOKUP($B$10:$B$55,'SO MS'!$B$6:$AS$47,8,TRUE)</f>
        <v>15000</v>
      </c>
      <c r="T31" s="368">
        <f>'Summary sales'!H25</f>
        <v>4689.8719999976456</v>
      </c>
      <c r="U31" s="368">
        <f t="shared" ref="U31:U34" si="90">T31-S31</f>
        <v>-10310.128000002354</v>
      </c>
      <c r="V31" s="368">
        <f>VLOOKUP($B$10:$B$55,'SO MS'!$B$6:$AS$47,9,TRUE)</f>
        <v>3500</v>
      </c>
      <c r="W31" s="368">
        <f>'Summary sales'!I25</f>
        <v>0</v>
      </c>
      <c r="X31" s="368">
        <f t="shared" ref="X31:X34" si="91">W31-V31</f>
        <v>-3500</v>
      </c>
      <c r="Y31" s="368">
        <f>VLOOKUP($B$10:$B$55,'SO MS'!$B$6:$AS$47,10,TRUE)</f>
        <v>13500</v>
      </c>
      <c r="Z31" s="368">
        <f>'Summary sales'!K25</f>
        <v>0</v>
      </c>
      <c r="AA31" s="368">
        <f t="shared" ref="AA31:AA34" si="92">Z31-Y31</f>
        <v>-13500</v>
      </c>
      <c r="AB31" s="368">
        <f>VLOOKUP($B$10:$B$55,'SO MS'!$B$6:$AS$47,11,TRUE)</f>
        <v>0</v>
      </c>
      <c r="AC31" s="368"/>
      <c r="AD31" s="368">
        <f t="shared" ref="AD31:AD34" si="93">AC31-AB31</f>
        <v>0</v>
      </c>
      <c r="AE31" s="368">
        <f>'Daily Sales'!D26</f>
        <v>222286.63232258061</v>
      </c>
      <c r="AF31" s="368">
        <f ca="1">'Daily Sales'!E26</f>
        <v>229157.71299999914</v>
      </c>
      <c r="AG31" s="368">
        <f t="shared" ref="AG31:AG34" ca="1" si="94">AF31-AE31</f>
        <v>6871.080677418533</v>
      </c>
      <c r="AH31" s="368">
        <v>0</v>
      </c>
      <c r="AI31" s="368">
        <v>0</v>
      </c>
      <c r="AJ31" s="368">
        <f t="shared" ref="AJ31:AJ34" si="95">AI31-AH31</f>
        <v>0</v>
      </c>
      <c r="AK31" s="368">
        <f>VLOOKUP($B$10:$B$52,'Daily Sales'!$B$5:$F$44,3,TRUE)</f>
        <v>222286.63232258061</v>
      </c>
      <c r="AL31" s="368">
        <f ca="1">VLOOKUP($B$10:$B$52,'Daily Sales'!$B$5:$F$44,4,TRUE)</f>
        <v>229157.71299999914</v>
      </c>
      <c r="AM31" s="381">
        <f t="shared" ref="AM31:AM34" ca="1" si="96">AL31-AK31</f>
        <v>6871.080677418533</v>
      </c>
    </row>
    <row r="32" spans="1:39" s="354" customFormat="1" ht="15.75">
      <c r="A32" s="659"/>
      <c r="B32" s="318">
        <f t="shared" ref="B32:B34" si="97">B31+1</f>
        <v>46192</v>
      </c>
      <c r="C32" s="319" t="str">
        <f t="shared" si="82"/>
        <v>Jum</v>
      </c>
      <c r="D32" s="367">
        <f t="shared" si="83"/>
        <v>185670</v>
      </c>
      <c r="E32" s="368">
        <f t="shared" si="84"/>
        <v>210661.43199999884</v>
      </c>
      <c r="F32" s="368">
        <f t="shared" si="85"/>
        <v>24991.431999998837</v>
      </c>
      <c r="G32" s="368">
        <f>VLOOKUP($B$10:$B$55,'SO MS'!$B$6:$L$47,4,TRUE)</f>
        <v>108000</v>
      </c>
      <c r="H32" s="366">
        <f>'Summary sales'!D26</f>
        <v>145887.64000000001</v>
      </c>
      <c r="I32" s="368">
        <f t="shared" si="86"/>
        <v>37887.640000000014</v>
      </c>
      <c r="J32" s="368">
        <f>VLOOKUP($B$10:$B$55,'SO MS'!$B$6:$L$47,5,TRUE)</f>
        <v>34320</v>
      </c>
      <c r="K32" s="366">
        <f>'Summary sales'!E26</f>
        <v>48018.99</v>
      </c>
      <c r="L32" s="368">
        <f t="shared" si="87"/>
        <v>13698.989999999998</v>
      </c>
      <c r="M32" s="368">
        <f>VLOOKUP($B$10:$B$55,'SO MS'!$B$6:$L$47,6,TRUE)</f>
        <v>9600</v>
      </c>
      <c r="N32" s="368">
        <f>'Summary sales'!F26</f>
        <v>7499.4</v>
      </c>
      <c r="O32" s="368">
        <f t="shared" si="88"/>
        <v>-2100.6000000000004</v>
      </c>
      <c r="P32" s="368">
        <f>VLOOKUP($B$10:$B$55,'SO MS'!$B$6:$AS$47,7,TRUE)</f>
        <v>1750</v>
      </c>
      <c r="Q32" s="368">
        <f>'Summary sales'!G26</f>
        <v>0</v>
      </c>
      <c r="R32" s="368">
        <f t="shared" si="89"/>
        <v>-1750</v>
      </c>
      <c r="S32" s="368">
        <f>VLOOKUP($B$10:$B$55,'SO MS'!$B$6:$AS$47,8,TRUE)</f>
        <v>15000</v>
      </c>
      <c r="T32" s="368">
        <f>'Summary sales'!H26</f>
        <v>9255.4019999988377</v>
      </c>
      <c r="U32" s="368">
        <f t="shared" si="90"/>
        <v>-5744.5980000011623</v>
      </c>
      <c r="V32" s="368">
        <f>VLOOKUP($B$10:$B$55,'SO MS'!$B$6:$AS$47,9,TRUE)</f>
        <v>3500</v>
      </c>
      <c r="W32" s="368">
        <f>'Summary sales'!I26</f>
        <v>0</v>
      </c>
      <c r="X32" s="368">
        <f t="shared" si="91"/>
        <v>-3500</v>
      </c>
      <c r="Y32" s="368">
        <f>VLOOKUP($B$10:$B$55,'SO MS'!$B$6:$AS$47,10,TRUE)</f>
        <v>13500</v>
      </c>
      <c r="Z32" s="368">
        <f>'Summary sales'!K26</f>
        <v>0</v>
      </c>
      <c r="AA32" s="368">
        <f t="shared" si="92"/>
        <v>-13500</v>
      </c>
      <c r="AB32" s="368">
        <f>VLOOKUP($B$10:$B$55,'SO MS'!$B$6:$AS$47,11,TRUE)</f>
        <v>0</v>
      </c>
      <c r="AC32" s="368"/>
      <c r="AD32" s="368">
        <f t="shared" si="93"/>
        <v>0</v>
      </c>
      <c r="AE32" s="368">
        <f>'Daily Sales'!D27</f>
        <v>222286.63232258061</v>
      </c>
      <c r="AF32" s="368">
        <f ca="1">'Daily Sales'!E27</f>
        <v>226759.68900000164</v>
      </c>
      <c r="AG32" s="368">
        <f t="shared" ca="1" si="94"/>
        <v>4473.0566774210311</v>
      </c>
      <c r="AH32" s="368">
        <v>0</v>
      </c>
      <c r="AI32" s="368">
        <v>0</v>
      </c>
      <c r="AJ32" s="368">
        <f t="shared" si="95"/>
        <v>0</v>
      </c>
      <c r="AK32" s="368">
        <f>VLOOKUP($B$10:$B$52,'Daily Sales'!$B$5:$F$44,3,TRUE)</f>
        <v>222286.63232258061</v>
      </c>
      <c r="AL32" s="368">
        <f ca="1">VLOOKUP($B$10:$B$52,'Daily Sales'!$B$5:$F$44,4,TRUE)</f>
        <v>226759.68900000164</v>
      </c>
      <c r="AM32" s="381">
        <f t="shared" ca="1" si="96"/>
        <v>4473.0566774210311</v>
      </c>
    </row>
    <row r="33" spans="1:39" s="354" customFormat="1" ht="15.75">
      <c r="A33" s="659"/>
      <c r="B33" s="318">
        <f t="shared" si="97"/>
        <v>46193</v>
      </c>
      <c r="C33" s="319" t="str">
        <f t="shared" si="82"/>
        <v>Sab</v>
      </c>
      <c r="D33" s="367">
        <f t="shared" si="83"/>
        <v>185670</v>
      </c>
      <c r="E33" s="368">
        <f t="shared" si="84"/>
        <v>212423.72400000063</v>
      </c>
      <c r="F33" s="368">
        <f t="shared" si="85"/>
        <v>26753.724000000628</v>
      </c>
      <c r="G33" s="368">
        <f>VLOOKUP($B$10:$B$55,'SO MS'!$B$6:$L$47,4,TRUE)</f>
        <v>108000</v>
      </c>
      <c r="H33" s="366">
        <f>'Summary sales'!D27</f>
        <v>144863.72999999998</v>
      </c>
      <c r="I33" s="368">
        <f t="shared" si="86"/>
        <v>36863.729999999981</v>
      </c>
      <c r="J33" s="368">
        <f>VLOOKUP($B$10:$B$55,'SO MS'!$B$6:$L$47,5,TRUE)</f>
        <v>34320</v>
      </c>
      <c r="K33" s="366">
        <f>'Summary sales'!E27</f>
        <v>44835.420000000006</v>
      </c>
      <c r="L33" s="368">
        <f t="shared" si="87"/>
        <v>10515.420000000006</v>
      </c>
      <c r="M33" s="368">
        <f>VLOOKUP($B$10:$B$55,'SO MS'!$B$6:$L$47,6,TRUE)</f>
        <v>9600</v>
      </c>
      <c r="N33" s="368">
        <f>'Summary sales'!F27</f>
        <v>13843.270000000002</v>
      </c>
      <c r="O33" s="368">
        <f t="shared" si="88"/>
        <v>4243.2700000000023</v>
      </c>
      <c r="P33" s="368">
        <f>VLOOKUP($B$10:$B$55,'SO MS'!$B$6:$AS$47,7,TRUE)</f>
        <v>1750</v>
      </c>
      <c r="Q33" s="368">
        <f>'Summary sales'!G27</f>
        <v>0</v>
      </c>
      <c r="R33" s="368">
        <f t="shared" si="89"/>
        <v>-1750</v>
      </c>
      <c r="S33" s="368">
        <f>VLOOKUP($B$10:$B$55,'SO MS'!$B$6:$AS$47,8,TRUE)</f>
        <v>15000</v>
      </c>
      <c r="T33" s="368">
        <f>'Summary sales'!H27</f>
        <v>4400.5040000006557</v>
      </c>
      <c r="U33" s="368">
        <f t="shared" si="90"/>
        <v>-10599.495999999344</v>
      </c>
      <c r="V33" s="368">
        <f>VLOOKUP($B$10:$B$55,'SO MS'!$B$6:$AS$47,9,TRUE)</f>
        <v>3500</v>
      </c>
      <c r="W33" s="368">
        <f>'Summary sales'!I27</f>
        <v>4480.8</v>
      </c>
      <c r="X33" s="368">
        <f t="shared" si="91"/>
        <v>980.80000000000018</v>
      </c>
      <c r="Y33" s="368">
        <f>VLOOKUP($B$10:$B$55,'SO MS'!$B$6:$AS$47,10,TRUE)</f>
        <v>13500</v>
      </c>
      <c r="Z33" s="368">
        <f>'Summary sales'!K27</f>
        <v>0</v>
      </c>
      <c r="AA33" s="368">
        <f t="shared" si="92"/>
        <v>-13500</v>
      </c>
      <c r="AB33" s="368">
        <f>VLOOKUP($B$10:$B$55,'SO MS'!$B$6:$AS$47,11,TRUE)</f>
        <v>0</v>
      </c>
      <c r="AC33" s="368"/>
      <c r="AD33" s="368">
        <f t="shared" si="93"/>
        <v>0</v>
      </c>
      <c r="AE33" s="368">
        <f>'Daily Sales'!D28</f>
        <v>220148.85522580644</v>
      </c>
      <c r="AF33" s="368">
        <f ca="1">'Daily Sales'!E28</f>
        <v>213813.84099999382</v>
      </c>
      <c r="AG33" s="368">
        <f t="shared" ca="1" si="94"/>
        <v>-6335.0142258126289</v>
      </c>
      <c r="AH33" s="368">
        <v>0</v>
      </c>
      <c r="AI33" s="368">
        <v>0</v>
      </c>
      <c r="AJ33" s="368">
        <f t="shared" si="95"/>
        <v>0</v>
      </c>
      <c r="AK33" s="368">
        <f>VLOOKUP($B$10:$B$52,'Daily Sales'!$B$5:$F$44,3,TRUE)</f>
        <v>220148.85522580644</v>
      </c>
      <c r="AL33" s="368">
        <f ca="1">VLOOKUP($B$10:$B$52,'Daily Sales'!$B$5:$F$44,4,TRUE)</f>
        <v>213813.84099999382</v>
      </c>
      <c r="AM33" s="381">
        <f t="shared" ca="1" si="96"/>
        <v>-6335.0142258126289</v>
      </c>
    </row>
    <row r="34" spans="1:39" s="354" customFormat="1" ht="15.75">
      <c r="A34" s="659"/>
      <c r="B34" s="318">
        <f t="shared" si="97"/>
        <v>46194</v>
      </c>
      <c r="C34" s="319" t="str">
        <f t="shared" si="82"/>
        <v>Mgg</v>
      </c>
      <c r="D34" s="367">
        <f t="shared" si="83"/>
        <v>183920</v>
      </c>
      <c r="E34" s="368">
        <f t="shared" si="84"/>
        <v>196517.22199999855</v>
      </c>
      <c r="F34" s="368">
        <f t="shared" si="85"/>
        <v>12597.221999998554</v>
      </c>
      <c r="G34" s="368">
        <f>VLOOKUP($B$10:$B$55,'SO MS'!$B$6:$L$47,4,TRUE)</f>
        <v>108000</v>
      </c>
      <c r="H34" s="366">
        <f>'Summary sales'!D28</f>
        <v>129245.76000000002</v>
      </c>
      <c r="I34" s="368">
        <f t="shared" si="86"/>
        <v>21245.760000000024</v>
      </c>
      <c r="J34" s="368">
        <f>VLOOKUP($B$10:$B$55,'SO MS'!$B$6:$L$47,5,TRUE)</f>
        <v>34320</v>
      </c>
      <c r="K34" s="366">
        <f>'Summary sales'!E28</f>
        <v>47771.329999999994</v>
      </c>
      <c r="L34" s="368">
        <f t="shared" si="87"/>
        <v>13451.329999999994</v>
      </c>
      <c r="M34" s="368">
        <f>VLOOKUP($B$10:$B$55,'SO MS'!$B$6:$L$47,6,TRUE)</f>
        <v>9600</v>
      </c>
      <c r="N34" s="368">
        <f>'Summary sales'!F28</f>
        <v>11414.12</v>
      </c>
      <c r="O34" s="368">
        <f t="shared" si="88"/>
        <v>1814.1200000000008</v>
      </c>
      <c r="P34" s="368">
        <f>VLOOKUP($B$10:$B$55,'SO MS'!$B$6:$AS$47,7,TRUE)</f>
        <v>0</v>
      </c>
      <c r="Q34" s="368">
        <f>'Summary sales'!G28</f>
        <v>0</v>
      </c>
      <c r="R34" s="368">
        <f t="shared" si="89"/>
        <v>0</v>
      </c>
      <c r="S34" s="368">
        <f>VLOOKUP($B$10:$B$55,'SO MS'!$B$6:$AS$47,8,TRUE)</f>
        <v>15000</v>
      </c>
      <c r="T34" s="368">
        <f>'Summary sales'!H28</f>
        <v>4350.3319999985397</v>
      </c>
      <c r="U34" s="368">
        <f t="shared" si="90"/>
        <v>-10649.66800000146</v>
      </c>
      <c r="V34" s="368">
        <f>VLOOKUP($B$10:$B$55,'SO MS'!$B$6:$AS$47,9,TRUE)</f>
        <v>3500</v>
      </c>
      <c r="W34" s="368">
        <f>'Summary sales'!I28</f>
        <v>3735.68</v>
      </c>
      <c r="X34" s="368">
        <f t="shared" si="91"/>
        <v>235.67999999999984</v>
      </c>
      <c r="Y34" s="368">
        <f>VLOOKUP($B$10:$B$55,'SO MS'!$B$6:$AS$47,10,TRUE)</f>
        <v>13500</v>
      </c>
      <c r="Z34" s="368">
        <f>'Summary sales'!K28</f>
        <v>0</v>
      </c>
      <c r="AA34" s="368">
        <f t="shared" si="92"/>
        <v>-13500</v>
      </c>
      <c r="AB34" s="368">
        <f>VLOOKUP($B$10:$B$55,'SO MS'!$B$6:$AS$47,11,TRUE)</f>
        <v>0</v>
      </c>
      <c r="AC34" s="368"/>
      <c r="AD34" s="368">
        <f t="shared" si="93"/>
        <v>0</v>
      </c>
      <c r="AE34" s="368">
        <f>'Daily Sales'!D29</f>
        <v>193657.77783870965</v>
      </c>
      <c r="AF34" s="368">
        <f ca="1">'Daily Sales'!E29</f>
        <v>179528.0520000009</v>
      </c>
      <c r="AG34" s="368">
        <f t="shared" ca="1" si="94"/>
        <v>-14129.72583870875</v>
      </c>
      <c r="AH34" s="368">
        <v>0</v>
      </c>
      <c r="AI34" s="368">
        <v>0</v>
      </c>
      <c r="AJ34" s="368">
        <f t="shared" si="95"/>
        <v>0</v>
      </c>
      <c r="AK34" s="368">
        <f>VLOOKUP($B$10:$B$52,'Daily Sales'!$B$5:$F$44,3,TRUE)</f>
        <v>193657.77783870965</v>
      </c>
      <c r="AL34" s="368">
        <f ca="1">VLOOKUP($B$10:$B$52,'Daily Sales'!$B$5:$F$44,4,TRUE)</f>
        <v>179528.0520000009</v>
      </c>
      <c r="AM34" s="381">
        <f t="shared" ca="1" si="96"/>
        <v>-14129.72583870875</v>
      </c>
    </row>
    <row r="35" spans="1:39" s="357" customFormat="1" ht="15.75">
      <c r="A35" s="659"/>
      <c r="B35" s="322" t="s">
        <v>57</v>
      </c>
      <c r="C35" s="323"/>
      <c r="D35" s="369">
        <f>SUM(D28:D34)</f>
        <v>1297940</v>
      </c>
      <c r="E35" s="369">
        <f t="shared" ref="E35:AM35" si="98">SUM(E28:E34)</f>
        <v>1335806.9430000004</v>
      </c>
      <c r="F35" s="369">
        <f t="shared" si="98"/>
        <v>37866.943000000436</v>
      </c>
      <c r="G35" s="369">
        <f t="shared" si="98"/>
        <v>756000</v>
      </c>
      <c r="H35" s="369">
        <f t="shared" si="98"/>
        <v>903840.04</v>
      </c>
      <c r="I35" s="369">
        <f t="shared" si="98"/>
        <v>147840.04000000004</v>
      </c>
      <c r="J35" s="369">
        <f t="shared" si="98"/>
        <v>240240</v>
      </c>
      <c r="K35" s="369">
        <f t="shared" si="98"/>
        <v>304799.5</v>
      </c>
      <c r="L35" s="369">
        <f t="shared" si="98"/>
        <v>64559.500000000015</v>
      </c>
      <c r="M35" s="369">
        <f t="shared" si="98"/>
        <v>67200</v>
      </c>
      <c r="N35" s="369">
        <f t="shared" si="98"/>
        <v>70835.700000000012</v>
      </c>
      <c r="O35" s="369">
        <f t="shared" si="98"/>
        <v>3635.7000000000025</v>
      </c>
      <c r="P35" s="369">
        <f t="shared" si="98"/>
        <v>10500</v>
      </c>
      <c r="Q35" s="369">
        <f t="shared" si="98"/>
        <v>0</v>
      </c>
      <c r="R35" s="369">
        <f t="shared" si="98"/>
        <v>-10500</v>
      </c>
      <c r="S35" s="369">
        <f t="shared" si="98"/>
        <v>105000</v>
      </c>
      <c r="T35" s="369">
        <f t="shared" si="98"/>
        <v>40595.923000000417</v>
      </c>
      <c r="U35" s="369">
        <f t="shared" si="98"/>
        <v>-64404.076999999583</v>
      </c>
      <c r="V35" s="369">
        <f t="shared" si="98"/>
        <v>24500</v>
      </c>
      <c r="W35" s="369">
        <f t="shared" si="98"/>
        <v>15735.78</v>
      </c>
      <c r="X35" s="369">
        <f t="shared" si="98"/>
        <v>-8764.2200000000012</v>
      </c>
      <c r="Y35" s="369">
        <f t="shared" si="98"/>
        <v>94500</v>
      </c>
      <c r="Z35" s="369">
        <f t="shared" si="98"/>
        <v>0</v>
      </c>
      <c r="AA35" s="369">
        <f t="shared" si="98"/>
        <v>-94500</v>
      </c>
      <c r="AB35" s="369">
        <f t="shared" si="98"/>
        <v>0</v>
      </c>
      <c r="AC35" s="369">
        <f t="shared" si="98"/>
        <v>0</v>
      </c>
      <c r="AD35" s="369">
        <f t="shared" si="98"/>
        <v>0</v>
      </c>
      <c r="AE35" s="369">
        <f t="shared" si="98"/>
        <v>1509068.3214516127</v>
      </c>
      <c r="AF35" s="369">
        <f t="shared" ca="1" si="98"/>
        <v>1442172.749000004</v>
      </c>
      <c r="AG35" s="369">
        <f t="shared" ca="1" si="98"/>
        <v>-66895.572451608663</v>
      </c>
      <c r="AH35" s="369">
        <f t="shared" si="98"/>
        <v>0</v>
      </c>
      <c r="AI35" s="369">
        <f t="shared" si="98"/>
        <v>0</v>
      </c>
      <c r="AJ35" s="369">
        <f t="shared" si="98"/>
        <v>0</v>
      </c>
      <c r="AK35" s="369">
        <f t="shared" si="98"/>
        <v>1509068.3214516127</v>
      </c>
      <c r="AL35" s="369">
        <f t="shared" ca="1" si="98"/>
        <v>1442172.749000004</v>
      </c>
      <c r="AM35" s="382">
        <f t="shared" ca="1" si="98"/>
        <v>-66895.572451608663</v>
      </c>
    </row>
    <row r="36" spans="1:39" s="357" customFormat="1" ht="15.75">
      <c r="A36" s="659"/>
      <c r="B36" s="327"/>
      <c r="C36" s="319"/>
      <c r="D36" s="367"/>
      <c r="E36" s="368"/>
      <c r="F36" s="368"/>
      <c r="G36" s="368"/>
      <c r="H36" s="366"/>
      <c r="I36" s="368"/>
      <c r="J36" s="368"/>
      <c r="K36" s="366"/>
      <c r="L36" s="368"/>
      <c r="M36" s="368"/>
      <c r="N36" s="368"/>
      <c r="O36" s="368"/>
      <c r="P36" s="368"/>
      <c r="Q36" s="366"/>
      <c r="R36" s="368"/>
      <c r="S36" s="368"/>
      <c r="T36" s="366"/>
      <c r="U36" s="368"/>
      <c r="V36" s="368"/>
      <c r="W36" s="368"/>
      <c r="X36" s="368"/>
      <c r="Y36" s="368"/>
      <c r="Z36" s="368"/>
      <c r="AA36" s="368"/>
      <c r="AB36" s="368"/>
      <c r="AC36" s="368"/>
      <c r="AD36" s="368"/>
      <c r="AE36" s="368"/>
      <c r="AF36" s="368"/>
      <c r="AG36" s="368"/>
      <c r="AH36" s="368"/>
      <c r="AI36" s="368"/>
      <c r="AJ36" s="368"/>
      <c r="AK36" s="368"/>
      <c r="AL36" s="368"/>
      <c r="AM36" s="381"/>
    </row>
    <row r="37" spans="1:39" s="354" customFormat="1" ht="15.75">
      <c r="A37" s="659">
        <f>WEEKNUM(B37)</f>
        <v>26</v>
      </c>
      <c r="B37" s="318">
        <f>B34+1</f>
        <v>46195</v>
      </c>
      <c r="C37" s="319" t="str">
        <f t="shared" ref="C37:C39" si="99">TEXT(B37,"ddd")</f>
        <v>Sen</v>
      </c>
      <c r="D37" s="367">
        <f t="shared" ref="D37:D39" si="100">SUMIF($G$9:$AD$9,$D$9,G37:AD37)</f>
        <v>185670</v>
      </c>
      <c r="E37" s="368">
        <f t="shared" ref="E37:E39" si="101">SUMIF($G$9:$AD$9,$E$9,G37:AD37)</f>
        <v>194348.45800000252</v>
      </c>
      <c r="F37" s="368">
        <f t="shared" ref="F37:F39" si="102">E37-D37</f>
        <v>8678.4580000025162</v>
      </c>
      <c r="G37" s="368">
        <f>VLOOKUP($B$10:$B$55,'SO MS'!$B$6:$L$47,4,TRUE)</f>
        <v>108000</v>
      </c>
      <c r="H37" s="366">
        <f>'Summary sales'!D29</f>
        <v>137230.21000000002</v>
      </c>
      <c r="I37" s="368">
        <f t="shared" ref="I37:I39" si="103">H37-G37</f>
        <v>29230.210000000021</v>
      </c>
      <c r="J37" s="368">
        <f>VLOOKUP($B$10:$B$55,'SO MS'!$B$6:$L$47,5,TRUE)</f>
        <v>34320</v>
      </c>
      <c r="K37" s="366">
        <f>'Summary sales'!E29</f>
        <v>34297.72</v>
      </c>
      <c r="L37" s="368">
        <f t="shared" ref="L37:L39" si="104">K37-J37</f>
        <v>-22.279999999998836</v>
      </c>
      <c r="M37" s="368">
        <f>VLOOKUP($B$10:$B$55,'SO MS'!$B$6:$L$47,6,TRUE)</f>
        <v>9600</v>
      </c>
      <c r="N37" s="368">
        <f>'Summary sales'!F29</f>
        <v>10499.66</v>
      </c>
      <c r="O37" s="368">
        <f t="shared" ref="O37:O39" si="105">N37-M37</f>
        <v>899.65999999999985</v>
      </c>
      <c r="P37" s="368">
        <f>VLOOKUP($B$10:$B$55,'SO MS'!$B$6:$AS$47,7,TRUE)</f>
        <v>1750</v>
      </c>
      <c r="Q37" s="368">
        <f>'Summary sales'!G29</f>
        <v>0</v>
      </c>
      <c r="R37" s="368">
        <f t="shared" ref="R37:R39" si="106">Q37-P37</f>
        <v>-1750</v>
      </c>
      <c r="S37" s="368">
        <f>VLOOKUP($B$10:$B$55,'SO MS'!$B$6:$AS$47,8,TRUE)</f>
        <v>15000</v>
      </c>
      <c r="T37" s="368">
        <f>'Summary sales'!H29</f>
        <v>8985.2880000025034</v>
      </c>
      <c r="U37" s="368">
        <f t="shared" ref="U37:U39" si="107">T37-S37</f>
        <v>-6014.7119999974966</v>
      </c>
      <c r="V37" s="368">
        <f>VLOOKUP($B$10:$B$55,'SO MS'!$B$6:$AS$47,9,TRUE)</f>
        <v>3500</v>
      </c>
      <c r="W37" s="368">
        <f>'Summary sales'!I29</f>
        <v>3335.58</v>
      </c>
      <c r="X37" s="368">
        <f t="shared" ref="X37:X39" si="108">W37-V37</f>
        <v>-164.42000000000007</v>
      </c>
      <c r="Y37" s="368">
        <f>VLOOKUP($B$10:$B$55,'SO MS'!$B$6:$AS$47,10,TRUE)</f>
        <v>13500</v>
      </c>
      <c r="Z37" s="368">
        <f>'Summary sales'!K29</f>
        <v>0</v>
      </c>
      <c r="AA37" s="368">
        <f t="shared" ref="AA37:AA39" si="109">Z37-Y37</f>
        <v>-13500</v>
      </c>
      <c r="AB37" s="368">
        <f>VLOOKUP($B$10:$B$55,'SO MS'!$B$6:$AS$47,11,TRUE)</f>
        <v>0</v>
      </c>
      <c r="AC37" s="368"/>
      <c r="AD37" s="368">
        <f t="shared" ref="AD37:AD39" si="110">AC37-AB37</f>
        <v>0</v>
      </c>
      <c r="AE37" s="368">
        <f>'Daily Sales'!D32</f>
        <v>222286.63232258061</v>
      </c>
      <c r="AF37" s="368">
        <f ca="1">'Daily Sales'!E32</f>
        <v>232177.38799999916</v>
      </c>
      <c r="AG37" s="368">
        <f t="shared" ref="AG37:AG39" ca="1" si="111">AF37-AE37</f>
        <v>9890.7556774185505</v>
      </c>
      <c r="AH37" s="368">
        <v>0</v>
      </c>
      <c r="AI37" s="368">
        <v>0</v>
      </c>
      <c r="AJ37" s="368">
        <f t="shared" ref="AJ37:AJ39" si="112">AI37-AH37</f>
        <v>0</v>
      </c>
      <c r="AK37" s="368">
        <f>VLOOKUP($B$10:$B$52,'Daily Sales'!$B$5:$F$44,3,TRUE)</f>
        <v>222286.63232258061</v>
      </c>
      <c r="AL37" s="368">
        <f ca="1">VLOOKUP($B$10:$B$52,'Daily Sales'!$B$5:$F$44,4,TRUE)</f>
        <v>232177.38799999916</v>
      </c>
      <c r="AM37" s="381">
        <f t="shared" ref="AM37:AM39" ca="1" si="113">AL37-AK37</f>
        <v>9890.7556774185505</v>
      </c>
    </row>
    <row r="38" spans="1:39" s="355" customFormat="1" ht="15.75">
      <c r="A38" s="659"/>
      <c r="B38" s="318">
        <f t="shared" ref="B38:B39" si="114">B37+1</f>
        <v>46196</v>
      </c>
      <c r="C38" s="319" t="str">
        <f t="shared" si="99"/>
        <v>Sel</v>
      </c>
      <c r="D38" s="367">
        <f t="shared" si="100"/>
        <v>185670</v>
      </c>
      <c r="E38" s="368">
        <f t="shared" si="101"/>
        <v>201182.16400000005</v>
      </c>
      <c r="F38" s="368">
        <f t="shared" si="102"/>
        <v>15512.164000000048</v>
      </c>
      <c r="G38" s="368">
        <f>VLOOKUP($B$10:$B$55,'SO MS'!$B$6:$L$47,4,TRUE)</f>
        <v>108000</v>
      </c>
      <c r="H38" s="366">
        <f>'Summary sales'!D30</f>
        <v>138547.19</v>
      </c>
      <c r="I38" s="368">
        <f t="shared" si="103"/>
        <v>30547.190000000002</v>
      </c>
      <c r="J38" s="368">
        <f>VLOOKUP($B$10:$B$55,'SO MS'!$B$6:$L$47,5,TRUE)</f>
        <v>34320</v>
      </c>
      <c r="K38" s="366">
        <f>'Summary sales'!E30</f>
        <v>47221.93</v>
      </c>
      <c r="L38" s="368">
        <f t="shared" si="104"/>
        <v>12901.93</v>
      </c>
      <c r="M38" s="368">
        <f>VLOOKUP($B$10:$B$55,'SO MS'!$B$6:$L$47,6,TRUE)</f>
        <v>9600</v>
      </c>
      <c r="N38" s="368">
        <f>'Summary sales'!F30</f>
        <v>10828.93</v>
      </c>
      <c r="O38" s="368">
        <f t="shared" si="105"/>
        <v>1228.9300000000003</v>
      </c>
      <c r="P38" s="368">
        <f>VLOOKUP($B$10:$B$55,'SO MS'!$B$6:$AS$47,7,TRUE)</f>
        <v>1750</v>
      </c>
      <c r="Q38" s="368">
        <f>'Summary sales'!G30</f>
        <v>0</v>
      </c>
      <c r="R38" s="368">
        <f t="shared" si="106"/>
        <v>-1750</v>
      </c>
      <c r="S38" s="368">
        <f>VLOOKUP($B$10:$B$55,'SO MS'!$B$6:$AS$47,8,TRUE)</f>
        <v>15000</v>
      </c>
      <c r="T38" s="368">
        <f>'Summary sales'!H30</f>
        <v>4584.1140000000596</v>
      </c>
      <c r="U38" s="368">
        <f t="shared" si="107"/>
        <v>-10415.88599999994</v>
      </c>
      <c r="V38" s="368">
        <f>VLOOKUP($B$10:$B$55,'SO MS'!$B$6:$AS$47,9,TRUE)</f>
        <v>3500</v>
      </c>
      <c r="W38" s="368">
        <f>'Summary sales'!I30</f>
        <v>0</v>
      </c>
      <c r="X38" s="368">
        <f t="shared" si="108"/>
        <v>-3500</v>
      </c>
      <c r="Y38" s="368">
        <f>VLOOKUP($B$10:$B$55,'SO MS'!$B$6:$AS$47,10,TRUE)</f>
        <v>13500</v>
      </c>
      <c r="Z38" s="368">
        <f>'Summary sales'!K30</f>
        <v>0</v>
      </c>
      <c r="AA38" s="368">
        <f t="shared" si="109"/>
        <v>-13500</v>
      </c>
      <c r="AB38" s="368">
        <f>VLOOKUP($B$10:$B$55,'SO MS'!$B$6:$AS$47,11,TRUE)</f>
        <v>0</v>
      </c>
      <c r="AC38" s="368"/>
      <c r="AD38" s="368">
        <f t="shared" si="110"/>
        <v>0</v>
      </c>
      <c r="AE38" s="368">
        <f>'Daily Sales'!D33</f>
        <v>222286.63232258061</v>
      </c>
      <c r="AF38" s="368">
        <f ca="1">'Daily Sales'!E33</f>
        <v>249970.10999999975</v>
      </c>
      <c r="AG38" s="368">
        <f t="shared" ca="1" si="111"/>
        <v>27683.477677419141</v>
      </c>
      <c r="AH38" s="368">
        <v>0</v>
      </c>
      <c r="AI38" s="368">
        <v>0</v>
      </c>
      <c r="AJ38" s="368">
        <f t="shared" si="112"/>
        <v>0</v>
      </c>
      <c r="AK38" s="368">
        <f>VLOOKUP($B$10:$B$52,'Daily Sales'!$B$5:$F$44,3,TRUE)</f>
        <v>222286.63232258061</v>
      </c>
      <c r="AL38" s="368">
        <f ca="1">VLOOKUP($B$10:$B$52,'Daily Sales'!$B$5:$F$44,4,TRUE)</f>
        <v>249970.10999999975</v>
      </c>
      <c r="AM38" s="381">
        <f t="shared" ca="1" si="113"/>
        <v>27683.477677419141</v>
      </c>
    </row>
    <row r="39" spans="1:39" s="356" customFormat="1" ht="15.75">
      <c r="A39" s="659"/>
      <c r="B39" s="318">
        <f t="shared" si="114"/>
        <v>46197</v>
      </c>
      <c r="C39" s="319" t="str">
        <f t="shared" si="99"/>
        <v>Rab</v>
      </c>
      <c r="D39" s="367">
        <f t="shared" si="100"/>
        <v>185670</v>
      </c>
      <c r="E39" s="368">
        <f t="shared" si="101"/>
        <v>217364.04399999758</v>
      </c>
      <c r="F39" s="368">
        <f t="shared" si="102"/>
        <v>31694.043999997579</v>
      </c>
      <c r="G39" s="368">
        <f>VLOOKUP($B$10:$B$55,'SO MS'!$B$6:$L$47,4,TRUE)</f>
        <v>108000</v>
      </c>
      <c r="H39" s="366">
        <f>'Summary sales'!D31</f>
        <v>142467.95000000004</v>
      </c>
      <c r="I39" s="368">
        <f t="shared" si="103"/>
        <v>34467.950000000041</v>
      </c>
      <c r="J39" s="368">
        <f>VLOOKUP($B$10:$B$55,'SO MS'!$B$6:$L$47,5,TRUE)</f>
        <v>34320</v>
      </c>
      <c r="K39" s="366">
        <f>'Summary sales'!E31</f>
        <v>46971.07</v>
      </c>
      <c r="L39" s="368">
        <f t="shared" si="104"/>
        <v>12651.07</v>
      </c>
      <c r="M39" s="368">
        <f>VLOOKUP($B$10:$B$55,'SO MS'!$B$6:$L$47,6,TRUE)</f>
        <v>9600</v>
      </c>
      <c r="N39" s="368">
        <f>'Summary sales'!F31</f>
        <v>14149.759999999998</v>
      </c>
      <c r="O39" s="368">
        <f t="shared" si="105"/>
        <v>4549.7599999999984</v>
      </c>
      <c r="P39" s="368">
        <f>VLOOKUP($B$10:$B$55,'SO MS'!$B$6:$AS$47,7,TRUE)</f>
        <v>1750</v>
      </c>
      <c r="Q39" s="368">
        <f>'Summary sales'!G31</f>
        <v>0</v>
      </c>
      <c r="R39" s="368">
        <f t="shared" si="106"/>
        <v>-1750</v>
      </c>
      <c r="S39" s="368">
        <f>VLOOKUP($B$10:$B$55,'SO MS'!$B$6:$AS$47,8,TRUE)</f>
        <v>15000</v>
      </c>
      <c r="T39" s="368">
        <f>'Summary sales'!H31</f>
        <v>9743.8939999975264</v>
      </c>
      <c r="U39" s="368">
        <f t="shared" si="107"/>
        <v>-5256.1060000024736</v>
      </c>
      <c r="V39" s="368">
        <f>VLOOKUP($B$10:$B$55,'SO MS'!$B$6:$AS$47,9,TRUE)</f>
        <v>3500</v>
      </c>
      <c r="W39" s="368">
        <f>'Summary sales'!I31</f>
        <v>4031.37</v>
      </c>
      <c r="X39" s="368">
        <f t="shared" si="108"/>
        <v>531.36999999999989</v>
      </c>
      <c r="Y39" s="368">
        <f>VLOOKUP($B$10:$B$55,'SO MS'!$B$6:$AS$47,10,TRUE)</f>
        <v>13500</v>
      </c>
      <c r="Z39" s="368">
        <f>'Summary sales'!K31</f>
        <v>0</v>
      </c>
      <c r="AA39" s="368">
        <f t="shared" si="109"/>
        <v>-13500</v>
      </c>
      <c r="AB39" s="368">
        <f>VLOOKUP($B$10:$B$55,'SO MS'!$B$6:$AS$47,11,TRUE)</f>
        <v>0</v>
      </c>
      <c r="AC39" s="368"/>
      <c r="AD39" s="368">
        <f t="shared" si="110"/>
        <v>0</v>
      </c>
      <c r="AE39" s="368">
        <f>'Daily Sales'!D34</f>
        <v>222286.63232258061</v>
      </c>
      <c r="AF39" s="368">
        <f ca="1">'Daily Sales'!E34</f>
        <v>232008.21400000056</v>
      </c>
      <c r="AG39" s="368">
        <f t="shared" ca="1" si="111"/>
        <v>9721.5816774199484</v>
      </c>
      <c r="AH39" s="368">
        <v>0</v>
      </c>
      <c r="AI39" s="368">
        <v>0</v>
      </c>
      <c r="AJ39" s="368">
        <f t="shared" si="112"/>
        <v>0</v>
      </c>
      <c r="AK39" s="368">
        <f>VLOOKUP($B$10:$B$52,'Daily Sales'!$B$5:$F$44,3,TRUE)</f>
        <v>222286.63232258061</v>
      </c>
      <c r="AL39" s="368">
        <f ca="1">VLOOKUP($B$10:$B$52,'Daily Sales'!$B$5:$F$44,4,TRUE)</f>
        <v>232008.21400000056</v>
      </c>
      <c r="AM39" s="381">
        <f t="shared" ca="1" si="113"/>
        <v>9721.5816774199484</v>
      </c>
    </row>
    <row r="40" spans="1:39" s="354" customFormat="1" ht="15.75">
      <c r="A40" s="659"/>
      <c r="B40" s="318">
        <f>B39+1</f>
        <v>46198</v>
      </c>
      <c r="C40" s="319" t="str">
        <f t="shared" ref="C40:C42" si="115">TEXT(B40,"ddd")</f>
        <v>Kam</v>
      </c>
      <c r="D40" s="367">
        <f t="shared" ref="D40:D42" si="116">SUMIF($G$9:$AD$9,$D$9,G40:AD40)</f>
        <v>185670</v>
      </c>
      <c r="E40" s="368">
        <f t="shared" ref="E40:E42" si="117">SUMIF($G$9:$AD$9,$E$9,G40:AD40)</f>
        <v>219340.34900000022</v>
      </c>
      <c r="F40" s="368">
        <f t="shared" ref="F40:F42" si="118">E40-D40</f>
        <v>33670.34900000022</v>
      </c>
      <c r="G40" s="368">
        <f>VLOOKUP($B$10:$B$55,'SO MS'!$B$6:$L$47,4,TRUE)</f>
        <v>108000</v>
      </c>
      <c r="H40" s="366">
        <f>'Summary sales'!D32</f>
        <v>149296.97000000003</v>
      </c>
      <c r="I40" s="368">
        <f t="shared" ref="I40:I42" si="119">H40-G40</f>
        <v>41296.97000000003</v>
      </c>
      <c r="J40" s="368">
        <f>VLOOKUP($B$10:$B$55,'SO MS'!$B$6:$L$47,5,TRUE)</f>
        <v>34320</v>
      </c>
      <c r="K40" s="366">
        <f>'Summary sales'!E32</f>
        <v>47210.899999999994</v>
      </c>
      <c r="L40" s="368">
        <f t="shared" ref="L40:L42" si="120">K40-J40</f>
        <v>12890.899999999994</v>
      </c>
      <c r="M40" s="368">
        <f>VLOOKUP($B$10:$B$55,'SO MS'!$B$6:$L$47,6,TRUE)</f>
        <v>9600</v>
      </c>
      <c r="N40" s="368">
        <f>'Summary sales'!F32</f>
        <v>13749.31</v>
      </c>
      <c r="O40" s="368">
        <f t="shared" ref="O40:O42" si="121">N40-M40</f>
        <v>4149.3099999999995</v>
      </c>
      <c r="P40" s="368">
        <f>VLOOKUP($B$10:$B$55,'SO MS'!$B$6:$AS$47,7,TRUE)</f>
        <v>1750</v>
      </c>
      <c r="Q40" s="366">
        <f>'Summary sales'!G32</f>
        <v>0</v>
      </c>
      <c r="R40" s="368">
        <f t="shared" ref="R40:R42" si="122">Q40-P40</f>
        <v>-1750</v>
      </c>
      <c r="S40" s="368">
        <f>VLOOKUP($B$10:$B$55,'SO MS'!$B$6:$AS$47,8,TRUE)</f>
        <v>15000</v>
      </c>
      <c r="T40" s="366">
        <f>'Summary sales'!H32</f>
        <v>4424.3990000002086</v>
      </c>
      <c r="U40" s="368">
        <f t="shared" ref="U40:U42" si="123">T40-S40</f>
        <v>-10575.600999999791</v>
      </c>
      <c r="V40" s="368">
        <f>VLOOKUP($B$10:$B$55,'SO MS'!$B$6:$AS$47,9,TRUE)</f>
        <v>3500</v>
      </c>
      <c r="W40" s="368">
        <f>'Summary sales'!I32</f>
        <v>4658.7700000000004</v>
      </c>
      <c r="X40" s="368">
        <f t="shared" ref="X40:X42" si="124">W40-V40</f>
        <v>1158.7700000000004</v>
      </c>
      <c r="Y40" s="368">
        <f>VLOOKUP($B$10:$B$55,'SO MS'!$B$6:$AS$47,10,TRUE)</f>
        <v>13500</v>
      </c>
      <c r="Z40" s="368">
        <f>'Summary sales'!K32</f>
        <v>0</v>
      </c>
      <c r="AA40" s="368">
        <f t="shared" ref="AA40:AA42" si="125">Z40-Y40</f>
        <v>-13500</v>
      </c>
      <c r="AB40" s="368">
        <f>VLOOKUP($B$10:$B$55,'SO MS'!$B$6:$AS$47,11,TRUE)</f>
        <v>0</v>
      </c>
      <c r="AC40" s="368"/>
      <c r="AD40" s="368">
        <f t="shared" ref="AD40:AD42" si="126">AC40-AB40</f>
        <v>0</v>
      </c>
      <c r="AE40" s="368">
        <f>'Daily Sales'!D35</f>
        <v>222286.63232258061</v>
      </c>
      <c r="AF40" s="368">
        <f ca="1">'Daily Sales'!E35</f>
        <v>242691.05399999738</v>
      </c>
      <c r="AG40" s="368">
        <f t="shared" ref="AG40:AG42" ca="1" si="127">AF40-AE40</f>
        <v>20404.421677416773</v>
      </c>
      <c r="AH40" s="368">
        <v>0</v>
      </c>
      <c r="AI40" s="368">
        <v>0</v>
      </c>
      <c r="AJ40" s="368">
        <f t="shared" ref="AJ40:AJ42" si="128">AI40-AH40</f>
        <v>0</v>
      </c>
      <c r="AK40" s="368">
        <f>VLOOKUP($B$10:$B$52,'Daily Sales'!$B$5:$F$44,3,TRUE)</f>
        <v>222286.63232258061</v>
      </c>
      <c r="AL40" s="368">
        <f ca="1">VLOOKUP($B$10:$B$52,'Daily Sales'!$B$5:$F$44,4,TRUE)</f>
        <v>242691.05399999738</v>
      </c>
      <c r="AM40" s="381">
        <f t="shared" ref="AM40:AM42" ca="1" si="129">AL40-AK40</f>
        <v>20404.421677416773</v>
      </c>
    </row>
    <row r="41" spans="1:39" s="354" customFormat="1" ht="15.75">
      <c r="A41" s="659"/>
      <c r="B41" s="318">
        <f t="shared" ref="B41:B42" si="130">B40+1</f>
        <v>46199</v>
      </c>
      <c r="C41" s="319" t="str">
        <f t="shared" si="115"/>
        <v>Jum</v>
      </c>
      <c r="D41" s="367">
        <f t="shared" si="116"/>
        <v>185670</v>
      </c>
      <c r="E41" s="368">
        <f t="shared" si="117"/>
        <v>210930.62999999957</v>
      </c>
      <c r="F41" s="368">
        <f t="shared" si="118"/>
        <v>25260.629999999568</v>
      </c>
      <c r="G41" s="368">
        <f>VLOOKUP($B$10:$B$55,'SO MS'!$B$6:$L$47,4,TRUE)</f>
        <v>108000</v>
      </c>
      <c r="H41" s="366">
        <f>'Summary sales'!D33</f>
        <v>149771.34000000003</v>
      </c>
      <c r="I41" s="368">
        <f t="shared" si="119"/>
        <v>41771.340000000026</v>
      </c>
      <c r="J41" s="368">
        <f>VLOOKUP($B$10:$B$55,'SO MS'!$B$6:$L$47,5,TRUE)</f>
        <v>34320</v>
      </c>
      <c r="K41" s="366">
        <f>'Summary sales'!E33</f>
        <v>41187.35</v>
      </c>
      <c r="L41" s="368">
        <f t="shared" si="120"/>
        <v>6867.3499999999985</v>
      </c>
      <c r="M41" s="368">
        <f>VLOOKUP($B$10:$B$55,'SO MS'!$B$6:$L$47,6,TRUE)</f>
        <v>9600</v>
      </c>
      <c r="N41" s="368">
        <f>'Summary sales'!F33</f>
        <v>11358.8</v>
      </c>
      <c r="O41" s="368">
        <f t="shared" si="121"/>
        <v>1758.7999999999993</v>
      </c>
      <c r="P41" s="368">
        <f>VLOOKUP($B$10:$B$55,'SO MS'!$B$6:$AS$47,7,TRUE)</f>
        <v>1750</v>
      </c>
      <c r="Q41" s="366">
        <f>'Summary sales'!G33</f>
        <v>0</v>
      </c>
      <c r="R41" s="368">
        <f t="shared" si="122"/>
        <v>-1750</v>
      </c>
      <c r="S41" s="368">
        <f>VLOOKUP($B$10:$B$55,'SO MS'!$B$6:$AS$47,8,TRUE)</f>
        <v>15000</v>
      </c>
      <c r="T41" s="366">
        <f>'Summary sales'!H33</f>
        <v>4515.519999999553</v>
      </c>
      <c r="U41" s="368">
        <f t="shared" si="123"/>
        <v>-10484.480000000447</v>
      </c>
      <c r="V41" s="368">
        <f>VLOOKUP($B$10:$B$55,'SO MS'!$B$6:$AS$47,9,TRUE)</f>
        <v>3500</v>
      </c>
      <c r="W41" s="368">
        <f>'Summary sales'!I33</f>
        <v>4097.62</v>
      </c>
      <c r="X41" s="368">
        <f t="shared" si="124"/>
        <v>597.61999999999989</v>
      </c>
      <c r="Y41" s="368">
        <f>VLOOKUP($B$10:$B$55,'SO MS'!$B$6:$AS$47,10,TRUE)</f>
        <v>13500</v>
      </c>
      <c r="Z41" s="368">
        <f>'Summary sales'!K33</f>
        <v>0</v>
      </c>
      <c r="AA41" s="368">
        <f t="shared" si="125"/>
        <v>-13500</v>
      </c>
      <c r="AB41" s="368">
        <f>VLOOKUP($B$10:$B$55,'SO MS'!$B$6:$AS$47,11,TRUE)</f>
        <v>0</v>
      </c>
      <c r="AC41" s="368"/>
      <c r="AD41" s="368">
        <f t="shared" si="126"/>
        <v>0</v>
      </c>
      <c r="AE41" s="368">
        <f>'Daily Sales'!D36</f>
        <v>222286.63232258061</v>
      </c>
      <c r="AF41" s="368">
        <f ca="1">'Daily Sales'!E36</f>
        <v>217941.19599999985</v>
      </c>
      <c r="AG41" s="368">
        <f t="shared" ca="1" si="127"/>
        <v>-4345.436322580761</v>
      </c>
      <c r="AH41" s="368">
        <v>0</v>
      </c>
      <c r="AI41" s="368">
        <v>0</v>
      </c>
      <c r="AJ41" s="368">
        <f t="shared" si="128"/>
        <v>0</v>
      </c>
      <c r="AK41" s="368">
        <f>VLOOKUP($B$10:$B$52,'Daily Sales'!$B$5:$F$44,3,TRUE)</f>
        <v>222286.63232258061</v>
      </c>
      <c r="AL41" s="368">
        <f ca="1">VLOOKUP($B$10:$B$52,'Daily Sales'!$B$5:$F$44,4,TRUE)</f>
        <v>217941.19599999985</v>
      </c>
      <c r="AM41" s="381">
        <f t="shared" ca="1" si="129"/>
        <v>-4345.436322580761</v>
      </c>
    </row>
    <row r="42" spans="1:39" s="354" customFormat="1" ht="15.75">
      <c r="A42" s="659"/>
      <c r="B42" s="318">
        <f t="shared" si="130"/>
        <v>46200</v>
      </c>
      <c r="C42" s="319" t="str">
        <f t="shared" si="115"/>
        <v>Sab</v>
      </c>
      <c r="D42" s="367">
        <f t="shared" si="116"/>
        <v>185670</v>
      </c>
      <c r="E42" s="368">
        <f t="shared" si="117"/>
        <v>200636.14100000216</v>
      </c>
      <c r="F42" s="368">
        <f t="shared" si="118"/>
        <v>14966.141000002157</v>
      </c>
      <c r="G42" s="368">
        <f>VLOOKUP($B$10:$B$55,'SO MS'!$B$6:$L$47,4,TRUE)</f>
        <v>108000</v>
      </c>
      <c r="H42" s="366">
        <f>'Summary sales'!D34</f>
        <v>137522.44999999998</v>
      </c>
      <c r="I42" s="368">
        <f t="shared" si="119"/>
        <v>29522.449999999983</v>
      </c>
      <c r="J42" s="368">
        <f>VLOOKUP($B$10:$B$55,'SO MS'!$B$6:$L$47,5,TRUE)</f>
        <v>34320</v>
      </c>
      <c r="K42" s="366">
        <f>'Summary sales'!E34</f>
        <v>47177.700000000004</v>
      </c>
      <c r="L42" s="368">
        <f t="shared" si="120"/>
        <v>12857.700000000004</v>
      </c>
      <c r="M42" s="368">
        <f>VLOOKUP($B$10:$B$55,'SO MS'!$B$6:$L$47,6,TRUE)</f>
        <v>9600</v>
      </c>
      <c r="N42" s="368">
        <f>'Summary sales'!F34</f>
        <v>11503.58</v>
      </c>
      <c r="O42" s="368">
        <f t="shared" si="121"/>
        <v>1903.58</v>
      </c>
      <c r="P42" s="368">
        <f>VLOOKUP($B$10:$B$55,'SO MS'!$B$6:$AS$47,7,TRUE)</f>
        <v>1750</v>
      </c>
      <c r="Q42" s="366">
        <f>'Summary sales'!G34</f>
        <v>0</v>
      </c>
      <c r="R42" s="368">
        <f t="shared" si="122"/>
        <v>-1750</v>
      </c>
      <c r="S42" s="368">
        <f>VLOOKUP($B$10:$B$55,'SO MS'!$B$6:$AS$47,8,TRUE)</f>
        <v>15000</v>
      </c>
      <c r="T42" s="366">
        <f>'Summary sales'!H34</f>
        <v>4432.4110000021756</v>
      </c>
      <c r="U42" s="368">
        <f t="shared" si="123"/>
        <v>-10567.588999997824</v>
      </c>
      <c r="V42" s="368">
        <f>VLOOKUP($B$10:$B$55,'SO MS'!$B$6:$AS$47,9,TRUE)</f>
        <v>3500</v>
      </c>
      <c r="W42" s="368">
        <f>'Summary sales'!I34</f>
        <v>0</v>
      </c>
      <c r="X42" s="368">
        <f t="shared" si="124"/>
        <v>-3500</v>
      </c>
      <c r="Y42" s="368">
        <f>VLOOKUP($B$10:$B$55,'SO MS'!$B$6:$AS$47,10,TRUE)</f>
        <v>13500</v>
      </c>
      <c r="Z42" s="368">
        <f>'Summary sales'!K34</f>
        <v>0</v>
      </c>
      <c r="AA42" s="368">
        <f t="shared" si="125"/>
        <v>-13500</v>
      </c>
      <c r="AB42" s="368">
        <f>VLOOKUP($B$10:$B$55,'SO MS'!$B$6:$AS$47,11,TRUE)</f>
        <v>0</v>
      </c>
      <c r="AC42" s="368"/>
      <c r="AD42" s="368">
        <f t="shared" si="126"/>
        <v>0</v>
      </c>
      <c r="AE42" s="368">
        <f>'Daily Sales'!D37</f>
        <v>220148.85522580644</v>
      </c>
      <c r="AF42" s="368">
        <f ca="1">'Daily Sales'!E37</f>
        <v>209291.40399999975</v>
      </c>
      <c r="AG42" s="368">
        <f t="shared" ca="1" si="127"/>
        <v>-10857.451225806697</v>
      </c>
      <c r="AH42" s="368">
        <v>0</v>
      </c>
      <c r="AI42" s="368">
        <v>0</v>
      </c>
      <c r="AJ42" s="368">
        <f t="shared" si="128"/>
        <v>0</v>
      </c>
      <c r="AK42" s="368">
        <f>VLOOKUP($B$10:$B$52,'Daily Sales'!$B$5:$F$44,3,TRUE)</f>
        <v>220148.85522580644</v>
      </c>
      <c r="AL42" s="368">
        <f ca="1">VLOOKUP($B$10:$B$52,'Daily Sales'!$B$5:$F$44,4,TRUE)</f>
        <v>209291.40399999975</v>
      </c>
      <c r="AM42" s="381">
        <f t="shared" ca="1" si="129"/>
        <v>-10857.451225806697</v>
      </c>
    </row>
    <row r="43" spans="1:39" s="354" customFormat="1" ht="15.75">
      <c r="A43" s="659"/>
      <c r="B43" s="318">
        <f t="shared" ref="B43:B47" si="131">B42+1</f>
        <v>46201</v>
      </c>
      <c r="C43" s="319" t="str">
        <f t="shared" ref="C43:C47" si="132">TEXT(B43,"ddd")</f>
        <v>Mgg</v>
      </c>
      <c r="D43" s="367">
        <f t="shared" ref="D43:D47" si="133">SUMIF($G$9:$AD$9,$D$9,G43:AD43)</f>
        <v>183920</v>
      </c>
      <c r="E43" s="368">
        <f t="shared" ref="E43:E47" si="134">SUMIF($G$9:$AD$9,$E$9,G43:AD43)</f>
        <v>213245.63299999983</v>
      </c>
      <c r="F43" s="368">
        <f t="shared" ref="F43:F47" si="135">E43-D43</f>
        <v>29325.632999999827</v>
      </c>
      <c r="G43" s="368">
        <f>VLOOKUP($B$10:$B$55,'SO MS'!$B$6:$L$47,4,TRUE)</f>
        <v>108000</v>
      </c>
      <c r="H43" s="366">
        <f>'Summary sales'!D35</f>
        <v>139795.89000000001</v>
      </c>
      <c r="I43" s="368">
        <f t="shared" ref="I43:I47" si="136">H43-G43</f>
        <v>31795.890000000014</v>
      </c>
      <c r="J43" s="368">
        <f>VLOOKUP($B$10:$B$55,'SO MS'!$B$6:$L$47,5,TRUE)</f>
        <v>34320</v>
      </c>
      <c r="K43" s="366">
        <f>'Summary sales'!E35</f>
        <v>46679.060000000005</v>
      </c>
      <c r="L43" s="368">
        <f t="shared" ref="L43:L47" si="137">K43-J43</f>
        <v>12359.060000000005</v>
      </c>
      <c r="M43" s="368">
        <f>VLOOKUP($B$10:$B$55,'SO MS'!$B$6:$L$47,6,TRUE)</f>
        <v>9600</v>
      </c>
      <c r="N43" s="368">
        <f>'Summary sales'!F35</f>
        <v>13663.779999999999</v>
      </c>
      <c r="O43" s="368">
        <f t="shared" ref="O43:O47" si="138">N43-M43</f>
        <v>4063.7799999999988</v>
      </c>
      <c r="P43" s="368">
        <f>VLOOKUP($B$10:$B$55,'SO MS'!$B$6:$AS$47,7,TRUE)</f>
        <v>0</v>
      </c>
      <c r="Q43" s="366">
        <f>'Summary sales'!G35</f>
        <v>0</v>
      </c>
      <c r="R43" s="368">
        <f t="shared" ref="R43:R47" si="139">Q43-P43</f>
        <v>0</v>
      </c>
      <c r="S43" s="368">
        <f>VLOOKUP($B$10:$B$55,'SO MS'!$B$6:$AS$47,8,TRUE)</f>
        <v>15000</v>
      </c>
      <c r="T43" s="366">
        <f>'Summary sales'!H35</f>
        <v>9084.7829999998212</v>
      </c>
      <c r="U43" s="368">
        <f t="shared" ref="U43:U47" si="140">T43-S43</f>
        <v>-5915.2170000001788</v>
      </c>
      <c r="V43" s="368">
        <f>VLOOKUP($B$10:$B$55,'SO MS'!$B$6:$AS$47,9,TRUE)</f>
        <v>3500</v>
      </c>
      <c r="W43" s="368">
        <f>'Summary sales'!I35</f>
        <v>4022.12</v>
      </c>
      <c r="X43" s="368">
        <f t="shared" ref="X43:X47" si="141">W43-V43</f>
        <v>522.11999999999989</v>
      </c>
      <c r="Y43" s="368">
        <f>VLOOKUP($B$10:$B$55,'SO MS'!$B$6:$AS$47,10,TRUE)</f>
        <v>13500</v>
      </c>
      <c r="Z43" s="368">
        <f>'Summary sales'!K35</f>
        <v>0</v>
      </c>
      <c r="AA43" s="368">
        <f t="shared" ref="AA43:AA47" si="142">Z43-Y43</f>
        <v>-13500</v>
      </c>
      <c r="AB43" s="368">
        <f>VLOOKUP($B$10:$B$55,'SO MS'!$B$6:$AS$47,11,TRUE)</f>
        <v>0</v>
      </c>
      <c r="AC43" s="368"/>
      <c r="AD43" s="368">
        <f t="shared" ref="AD43:AD47" si="143">AC43-AB43</f>
        <v>0</v>
      </c>
      <c r="AE43" s="368">
        <f>'Daily Sales'!D38</f>
        <v>193657.77783870965</v>
      </c>
      <c r="AF43" s="368">
        <f ca="1">'Daily Sales'!E38</f>
        <v>189733.15899999754</v>
      </c>
      <c r="AG43" s="368">
        <f t="shared" ref="AG43:AG47" ca="1" si="144">AF43-AE43</f>
        <v>-3924.6188387121074</v>
      </c>
      <c r="AH43" s="368">
        <v>0</v>
      </c>
      <c r="AI43" s="368">
        <v>0</v>
      </c>
      <c r="AJ43" s="368">
        <f t="shared" ref="AJ43:AJ47" si="145">AI43-AH43</f>
        <v>0</v>
      </c>
      <c r="AK43" s="368">
        <f>VLOOKUP($B$10:$B$52,'Daily Sales'!$B$5:$F$44,3,TRUE)</f>
        <v>193657.77783870965</v>
      </c>
      <c r="AL43" s="368">
        <f ca="1">VLOOKUP($B$10:$B$52,'Daily Sales'!$B$5:$F$44,4,TRUE)</f>
        <v>189733.15899999754</v>
      </c>
      <c r="AM43" s="381">
        <f t="shared" ref="AM43:AM47" ca="1" si="146">AL43-AK43</f>
        <v>-3924.6188387121074</v>
      </c>
    </row>
    <row r="44" spans="1:39" s="357" customFormat="1" ht="15.75">
      <c r="A44" s="659"/>
      <c r="B44" s="322" t="s">
        <v>57</v>
      </c>
      <c r="C44" s="323"/>
      <c r="D44" s="369">
        <f>SUM(D37:D43)</f>
        <v>1297940</v>
      </c>
      <c r="E44" s="369">
        <f t="shared" ref="E44:AM44" si="147">SUM(E37:E43)</f>
        <v>1457047.4190000021</v>
      </c>
      <c r="F44" s="369">
        <f t="shared" si="147"/>
        <v>159107.41900000192</v>
      </c>
      <c r="G44" s="369">
        <f t="shared" si="147"/>
        <v>756000</v>
      </c>
      <c r="H44" s="369">
        <f t="shared" si="147"/>
        <v>994632.00000000012</v>
      </c>
      <c r="I44" s="369">
        <f t="shared" si="147"/>
        <v>238632.00000000012</v>
      </c>
      <c r="J44" s="369">
        <f t="shared" si="147"/>
        <v>240240</v>
      </c>
      <c r="K44" s="369">
        <f t="shared" si="147"/>
        <v>310745.73</v>
      </c>
      <c r="L44" s="369">
        <f t="shared" si="147"/>
        <v>70505.73000000001</v>
      </c>
      <c r="M44" s="369">
        <f t="shared" si="147"/>
        <v>67200</v>
      </c>
      <c r="N44" s="369">
        <f t="shared" si="147"/>
        <v>85753.819999999992</v>
      </c>
      <c r="O44" s="369">
        <f t="shared" si="147"/>
        <v>18553.819999999996</v>
      </c>
      <c r="P44" s="369">
        <f t="shared" si="147"/>
        <v>10500</v>
      </c>
      <c r="Q44" s="369">
        <f t="shared" si="147"/>
        <v>0</v>
      </c>
      <c r="R44" s="369">
        <f t="shared" si="147"/>
        <v>-10500</v>
      </c>
      <c r="S44" s="369">
        <f t="shared" si="147"/>
        <v>105000</v>
      </c>
      <c r="T44" s="369">
        <f t="shared" si="147"/>
        <v>45770.409000001848</v>
      </c>
      <c r="U44" s="369">
        <f t="shared" si="147"/>
        <v>-59229.590999998152</v>
      </c>
      <c r="V44" s="369">
        <f t="shared" si="147"/>
        <v>24500</v>
      </c>
      <c r="W44" s="369">
        <f t="shared" si="147"/>
        <v>20145.46</v>
      </c>
      <c r="X44" s="369">
        <f t="shared" si="147"/>
        <v>-4354.54</v>
      </c>
      <c r="Y44" s="369">
        <f t="shared" si="147"/>
        <v>94500</v>
      </c>
      <c r="Z44" s="369">
        <f t="shared" si="147"/>
        <v>0</v>
      </c>
      <c r="AA44" s="369">
        <f t="shared" si="147"/>
        <v>-94500</v>
      </c>
      <c r="AB44" s="369">
        <f t="shared" si="147"/>
        <v>0</v>
      </c>
      <c r="AC44" s="369">
        <f t="shared" si="147"/>
        <v>0</v>
      </c>
      <c r="AD44" s="369">
        <f t="shared" si="147"/>
        <v>0</v>
      </c>
      <c r="AE44" s="369">
        <f t="shared" si="147"/>
        <v>1525239.7946774191</v>
      </c>
      <c r="AF44" s="369">
        <f t="shared" ca="1" si="147"/>
        <v>1573812.5249999939</v>
      </c>
      <c r="AG44" s="369">
        <f t="shared" ca="1" si="147"/>
        <v>48572.730322574847</v>
      </c>
      <c r="AH44" s="369">
        <f t="shared" si="147"/>
        <v>0</v>
      </c>
      <c r="AI44" s="369">
        <f t="shared" si="147"/>
        <v>0</v>
      </c>
      <c r="AJ44" s="369">
        <f t="shared" si="147"/>
        <v>0</v>
      </c>
      <c r="AK44" s="369">
        <f t="shared" si="147"/>
        <v>1525239.7946774191</v>
      </c>
      <c r="AL44" s="369">
        <f t="shared" ca="1" si="147"/>
        <v>1573812.5249999939</v>
      </c>
      <c r="AM44" s="382">
        <f t="shared" ca="1" si="147"/>
        <v>48572.730322574847</v>
      </c>
    </row>
    <row r="45" spans="1:39" s="357" customFormat="1" ht="15.75">
      <c r="A45" s="659"/>
      <c r="B45" s="327"/>
      <c r="C45" s="319"/>
      <c r="D45" s="367"/>
      <c r="E45" s="368"/>
      <c r="F45" s="368"/>
      <c r="G45" s="368"/>
      <c r="H45" s="366"/>
      <c r="I45" s="368"/>
      <c r="J45" s="368"/>
      <c r="K45" s="366"/>
      <c r="L45" s="368"/>
      <c r="M45" s="368"/>
      <c r="N45" s="368"/>
      <c r="O45" s="368"/>
      <c r="P45" s="368"/>
      <c r="Q45" s="366"/>
      <c r="R45" s="368"/>
      <c r="S45" s="368"/>
      <c r="T45" s="366"/>
      <c r="U45" s="368"/>
      <c r="V45" s="368"/>
      <c r="W45" s="368"/>
      <c r="X45" s="368"/>
      <c r="Y45" s="368"/>
      <c r="Z45" s="368"/>
      <c r="AA45" s="368"/>
      <c r="AB45" s="368"/>
      <c r="AC45" s="368"/>
      <c r="AD45" s="368"/>
      <c r="AE45" s="368"/>
      <c r="AF45" s="368"/>
      <c r="AG45" s="368"/>
      <c r="AH45" s="368"/>
      <c r="AI45" s="368"/>
      <c r="AJ45" s="368"/>
      <c r="AK45" s="368"/>
      <c r="AL45" s="368"/>
      <c r="AM45" s="381"/>
    </row>
    <row r="46" spans="1:39" s="355" customFormat="1" ht="15.75">
      <c r="A46" s="659">
        <f>WEEKNUM(B46)</f>
        <v>27</v>
      </c>
      <c r="B46" s="318">
        <f>B43+1</f>
        <v>46202</v>
      </c>
      <c r="C46" s="319" t="str">
        <f t="shared" si="132"/>
        <v>Sen</v>
      </c>
      <c r="D46" s="367">
        <f t="shared" si="133"/>
        <v>185670</v>
      </c>
      <c r="E46" s="368">
        <f t="shared" si="134"/>
        <v>193374.77899999992</v>
      </c>
      <c r="F46" s="368">
        <f t="shared" si="135"/>
        <v>7704.7789999999222</v>
      </c>
      <c r="G46" s="368">
        <f>VLOOKUP($B$10:$B$55,'SO MS'!$B$6:$L$47,4,TRUE)</f>
        <v>108000</v>
      </c>
      <c r="H46" s="366">
        <f>'Summary sales'!D36</f>
        <v>138566.38999999998</v>
      </c>
      <c r="I46" s="368">
        <f t="shared" si="136"/>
        <v>30566.389999999985</v>
      </c>
      <c r="J46" s="368">
        <f>VLOOKUP($B$10:$B$55,'SO MS'!$B$6:$L$47,5,TRUE)</f>
        <v>34320</v>
      </c>
      <c r="K46" s="366">
        <f>'Summary sales'!E36</f>
        <v>37812.36</v>
      </c>
      <c r="L46" s="368">
        <f t="shared" si="137"/>
        <v>3492.3600000000006</v>
      </c>
      <c r="M46" s="368">
        <f>VLOOKUP($B$10:$B$55,'SO MS'!$B$6:$L$47,6,TRUE)</f>
        <v>9600</v>
      </c>
      <c r="N46" s="368">
        <f>'Summary sales'!F36</f>
        <v>8339.25</v>
      </c>
      <c r="O46" s="368">
        <f t="shared" si="138"/>
        <v>-1260.75</v>
      </c>
      <c r="P46" s="368">
        <f>VLOOKUP($B$10:$B$55,'SO MS'!$B$6:$AS$47,7,TRUE)</f>
        <v>1750</v>
      </c>
      <c r="Q46" s="366">
        <f>'Summary sales'!G36</f>
        <v>0</v>
      </c>
      <c r="R46" s="368">
        <f t="shared" si="139"/>
        <v>-1750</v>
      </c>
      <c r="S46" s="368">
        <f>VLOOKUP($B$10:$B$55,'SO MS'!$B$6:$AS$47,8,TRUE)</f>
        <v>15000</v>
      </c>
      <c r="T46" s="366">
        <f>'Summary sales'!H36</f>
        <v>4432.3289999999106</v>
      </c>
      <c r="U46" s="368">
        <f t="shared" si="140"/>
        <v>-10567.671000000089</v>
      </c>
      <c r="V46" s="368">
        <f>VLOOKUP($B$10:$B$55,'SO MS'!$B$6:$AS$47,9,TRUE)</f>
        <v>3500</v>
      </c>
      <c r="W46" s="368">
        <f>'Summary sales'!I36</f>
        <v>4224.45</v>
      </c>
      <c r="X46" s="368">
        <f t="shared" si="141"/>
        <v>724.44999999999982</v>
      </c>
      <c r="Y46" s="368">
        <f>VLOOKUP($B$10:$B$55,'SO MS'!$B$6:$AS$47,10,TRUE)</f>
        <v>13500</v>
      </c>
      <c r="Z46" s="368">
        <f>'Summary sales'!K36</f>
        <v>0</v>
      </c>
      <c r="AA46" s="368">
        <f t="shared" si="142"/>
        <v>-13500</v>
      </c>
      <c r="AB46" s="368">
        <f>VLOOKUP($B$10:$B$55,'SO MS'!$B$6:$AS$47,11,TRUE)</f>
        <v>0</v>
      </c>
      <c r="AC46" s="368"/>
      <c r="AD46" s="368">
        <f t="shared" si="143"/>
        <v>0</v>
      </c>
      <c r="AE46" s="368">
        <f>'Daily Sales'!D41</f>
        <v>222286.63232258061</v>
      </c>
      <c r="AF46" s="368">
        <f ca="1">'Daily Sales'!E41</f>
        <v>227596.88400000802</v>
      </c>
      <c r="AG46" s="368">
        <f t="shared" ca="1" si="144"/>
        <v>5310.2516774274118</v>
      </c>
      <c r="AH46" s="368">
        <v>0</v>
      </c>
      <c r="AI46" s="368">
        <v>0</v>
      </c>
      <c r="AJ46" s="368">
        <f t="shared" si="145"/>
        <v>0</v>
      </c>
      <c r="AK46" s="368">
        <f>VLOOKUP($B$10:$B$52,'Daily Sales'!$B$5:$F$44,3,TRUE)</f>
        <v>222286.63232258061</v>
      </c>
      <c r="AL46" s="368">
        <f ca="1">VLOOKUP($B$10:$B$52,'Daily Sales'!$B$5:$F$44,4,TRUE)</f>
        <v>227596.88400000802</v>
      </c>
      <c r="AM46" s="381">
        <f t="shared" ca="1" si="146"/>
        <v>5310.2516774274118</v>
      </c>
    </row>
    <row r="47" spans="1:39" s="355" customFormat="1" ht="15.75">
      <c r="A47" s="659"/>
      <c r="B47" s="318">
        <f t="shared" si="131"/>
        <v>46203</v>
      </c>
      <c r="C47" s="319" t="str">
        <f t="shared" si="132"/>
        <v>Sel</v>
      </c>
      <c r="D47" s="367">
        <f t="shared" si="133"/>
        <v>185670</v>
      </c>
      <c r="E47" s="368">
        <f t="shared" si="134"/>
        <v>201636.93199999761</v>
      </c>
      <c r="F47" s="368">
        <f t="shared" si="135"/>
        <v>15966.931999997614</v>
      </c>
      <c r="G47" s="368">
        <f>VLOOKUP($B$10:$B$55,'SO MS'!$B$6:$L$47,4,TRUE)</f>
        <v>108000</v>
      </c>
      <c r="H47" s="366">
        <f>'Summary sales'!D37</f>
        <v>140049.89999999997</v>
      </c>
      <c r="I47" s="368">
        <f t="shared" si="136"/>
        <v>32049.899999999965</v>
      </c>
      <c r="J47" s="368">
        <f>VLOOKUP($B$10:$B$55,'SO MS'!$B$6:$L$47,5,TRUE)</f>
        <v>34320</v>
      </c>
      <c r="K47" s="366">
        <f>'Summary sales'!E37</f>
        <v>41868.44</v>
      </c>
      <c r="L47" s="368">
        <f t="shared" si="137"/>
        <v>7548.4400000000023</v>
      </c>
      <c r="M47" s="368">
        <f>VLOOKUP($B$10:$B$55,'SO MS'!$B$6:$L$47,6,TRUE)</f>
        <v>9600</v>
      </c>
      <c r="N47" s="368">
        <f>'Summary sales'!F37</f>
        <v>11048.03</v>
      </c>
      <c r="O47" s="368">
        <f t="shared" si="138"/>
        <v>1448.0300000000007</v>
      </c>
      <c r="P47" s="368">
        <f>VLOOKUP($B$10:$B$55,'SO MS'!$B$6:$AS$47,7,TRUE)</f>
        <v>1750</v>
      </c>
      <c r="Q47" s="366">
        <f>'Summary sales'!G37</f>
        <v>0</v>
      </c>
      <c r="R47" s="368">
        <f t="shared" si="139"/>
        <v>-1750</v>
      </c>
      <c r="S47" s="368">
        <f>VLOOKUP($B$10:$B$55,'SO MS'!$B$6:$AS$47,8,TRUE)</f>
        <v>15000</v>
      </c>
      <c r="T47" s="366">
        <f>'Summary sales'!H37</f>
        <v>4694.3719999976456</v>
      </c>
      <c r="U47" s="368">
        <f t="shared" si="140"/>
        <v>-10305.628000002354</v>
      </c>
      <c r="V47" s="368">
        <f>VLOOKUP($B$10:$B$55,'SO MS'!$B$6:$AS$47,9,TRUE)</f>
        <v>3500</v>
      </c>
      <c r="W47" s="368">
        <f>'Summary sales'!I37</f>
        <v>3976.19</v>
      </c>
      <c r="X47" s="368">
        <f t="shared" si="141"/>
        <v>476.19000000000005</v>
      </c>
      <c r="Y47" s="368">
        <f>VLOOKUP($B$10:$B$55,'SO MS'!$B$6:$AS$47,10,TRUE)</f>
        <v>13500</v>
      </c>
      <c r="Z47" s="368">
        <f>'Summary sales'!K37</f>
        <v>0</v>
      </c>
      <c r="AA47" s="368">
        <f t="shared" si="142"/>
        <v>-13500</v>
      </c>
      <c r="AB47" s="368">
        <f>VLOOKUP($B$10:$B$55,'SO MS'!$B$6:$AS$47,11,TRUE)</f>
        <v>0</v>
      </c>
      <c r="AC47" s="368"/>
      <c r="AD47" s="368">
        <f t="shared" si="143"/>
        <v>0</v>
      </c>
      <c r="AE47" s="368">
        <f>'Daily Sales'!D42</f>
        <v>222286.63232258061</v>
      </c>
      <c r="AF47" s="368">
        <f ca="1">'Daily Sales'!E42</f>
        <v>256416.2779999928</v>
      </c>
      <c r="AG47" s="368">
        <f t="shared" ca="1" si="144"/>
        <v>34129.645677412191</v>
      </c>
      <c r="AH47" s="368">
        <v>0</v>
      </c>
      <c r="AI47" s="368">
        <v>0</v>
      </c>
      <c r="AJ47" s="368">
        <f t="shared" si="145"/>
        <v>0</v>
      </c>
      <c r="AK47" s="368">
        <f>VLOOKUP($B$10:$B$52,'Daily Sales'!$B$5:$F$44,3,TRUE)</f>
        <v>222286.63232258061</v>
      </c>
      <c r="AL47" s="368">
        <f ca="1">VLOOKUP($B$10:$B$52,'Daily Sales'!$B$5:$F$44,4,TRUE)</f>
        <v>256416.2779999928</v>
      </c>
      <c r="AM47" s="381">
        <f t="shared" ca="1" si="146"/>
        <v>34129.645677412191</v>
      </c>
    </row>
    <row r="48" spans="1:39" s="357" customFormat="1" ht="15.75">
      <c r="A48" s="659"/>
      <c r="B48" s="322" t="s">
        <v>57</v>
      </c>
      <c r="C48" s="323"/>
      <c r="D48" s="369">
        <f>SUM(D46:D47)</f>
        <v>371340</v>
      </c>
      <c r="E48" s="369">
        <f t="shared" ref="E48:AM48" si="148">SUM(E46:E47)</f>
        <v>395011.71099999757</v>
      </c>
      <c r="F48" s="369">
        <f t="shared" si="148"/>
        <v>23671.710999997536</v>
      </c>
      <c r="G48" s="369">
        <f t="shared" si="148"/>
        <v>216000</v>
      </c>
      <c r="H48" s="369">
        <f t="shared" si="148"/>
        <v>278616.28999999992</v>
      </c>
      <c r="I48" s="369">
        <f t="shared" si="148"/>
        <v>62616.28999999995</v>
      </c>
      <c r="J48" s="369">
        <f t="shared" si="148"/>
        <v>68640</v>
      </c>
      <c r="K48" s="369">
        <f t="shared" si="148"/>
        <v>79680.800000000003</v>
      </c>
      <c r="L48" s="369">
        <f t="shared" si="148"/>
        <v>11040.800000000003</v>
      </c>
      <c r="M48" s="369">
        <f t="shared" si="148"/>
        <v>19200</v>
      </c>
      <c r="N48" s="369">
        <f t="shared" si="148"/>
        <v>19387.28</v>
      </c>
      <c r="O48" s="369">
        <f t="shared" si="148"/>
        <v>187.28000000000065</v>
      </c>
      <c r="P48" s="369">
        <f t="shared" si="148"/>
        <v>3500</v>
      </c>
      <c r="Q48" s="369">
        <f t="shared" si="148"/>
        <v>0</v>
      </c>
      <c r="R48" s="369">
        <f t="shared" si="148"/>
        <v>-3500</v>
      </c>
      <c r="S48" s="369">
        <f t="shared" si="148"/>
        <v>30000</v>
      </c>
      <c r="T48" s="369">
        <f t="shared" si="148"/>
        <v>9126.7009999975562</v>
      </c>
      <c r="U48" s="369">
        <f t="shared" si="148"/>
        <v>-20873.299000002444</v>
      </c>
      <c r="V48" s="369">
        <f t="shared" si="148"/>
        <v>7000</v>
      </c>
      <c r="W48" s="369">
        <f t="shared" si="148"/>
        <v>8200.64</v>
      </c>
      <c r="X48" s="369">
        <f t="shared" si="148"/>
        <v>1200.6399999999999</v>
      </c>
      <c r="Y48" s="369">
        <f t="shared" si="148"/>
        <v>27000</v>
      </c>
      <c r="Z48" s="369">
        <f t="shared" si="148"/>
        <v>0</v>
      </c>
      <c r="AA48" s="369">
        <f t="shared" si="148"/>
        <v>-27000</v>
      </c>
      <c r="AB48" s="369">
        <f t="shared" si="148"/>
        <v>0</v>
      </c>
      <c r="AC48" s="369">
        <f t="shared" si="148"/>
        <v>0</v>
      </c>
      <c r="AD48" s="369">
        <f t="shared" si="148"/>
        <v>0</v>
      </c>
      <c r="AE48" s="369">
        <f t="shared" si="148"/>
        <v>444573.26464516122</v>
      </c>
      <c r="AF48" s="369">
        <f t="shared" ca="1" si="148"/>
        <v>484013.16200000083</v>
      </c>
      <c r="AG48" s="369">
        <f t="shared" ca="1" si="148"/>
        <v>39439.897354839602</v>
      </c>
      <c r="AH48" s="369">
        <f t="shared" si="148"/>
        <v>0</v>
      </c>
      <c r="AI48" s="369">
        <f t="shared" si="148"/>
        <v>0</v>
      </c>
      <c r="AJ48" s="369">
        <f t="shared" si="148"/>
        <v>0</v>
      </c>
      <c r="AK48" s="369">
        <f t="shared" si="148"/>
        <v>444573.26464516122</v>
      </c>
      <c r="AL48" s="369">
        <f t="shared" ca="1" si="148"/>
        <v>484013.16200000083</v>
      </c>
      <c r="AM48" s="382">
        <f t="shared" ca="1" si="148"/>
        <v>39439.897354839602</v>
      </c>
    </row>
    <row r="49" spans="1:39" s="357" customFormat="1" ht="15.75">
      <c r="A49" s="515"/>
      <c r="B49" s="327"/>
      <c r="C49" s="319"/>
      <c r="D49" s="367"/>
      <c r="E49" s="368"/>
      <c r="F49" s="368"/>
      <c r="G49" s="368"/>
      <c r="H49" s="366"/>
      <c r="I49" s="368"/>
      <c r="J49" s="368"/>
      <c r="K49" s="366"/>
      <c r="L49" s="368"/>
      <c r="M49" s="368"/>
      <c r="N49" s="368"/>
      <c r="O49" s="368"/>
      <c r="P49" s="368"/>
      <c r="Q49" s="366"/>
      <c r="R49" s="368"/>
      <c r="S49" s="368"/>
      <c r="T49" s="366"/>
      <c r="U49" s="368"/>
      <c r="V49" s="368"/>
      <c r="W49" s="368"/>
      <c r="X49" s="368"/>
      <c r="Y49" s="368"/>
      <c r="Z49" s="368"/>
      <c r="AA49" s="368"/>
      <c r="AB49" s="368"/>
      <c r="AC49" s="368"/>
      <c r="AD49" s="368"/>
      <c r="AE49" s="368"/>
      <c r="AF49" s="368"/>
      <c r="AG49" s="368"/>
      <c r="AH49" s="368"/>
      <c r="AI49" s="368"/>
      <c r="AJ49" s="368"/>
      <c r="AK49" s="368"/>
      <c r="AL49" s="368"/>
      <c r="AM49" s="381"/>
    </row>
    <row r="50" spans="1:39" ht="15.75">
      <c r="A50" s="370"/>
      <c r="B50" s="327" t="s">
        <v>57</v>
      </c>
      <c r="C50" s="319"/>
      <c r="D50" s="371">
        <f>SUM(D17+D26+D35+D44+D48)</f>
        <v>5456350</v>
      </c>
      <c r="E50" s="371">
        <f t="shared" ref="E50:AM50" si="149">SUM(E17+E26+E35+E44+E48)</f>
        <v>5812318.5390000008</v>
      </c>
      <c r="F50" s="371">
        <f t="shared" si="149"/>
        <v>355968.53900000115</v>
      </c>
      <c r="G50" s="371">
        <f t="shared" si="149"/>
        <v>3240000</v>
      </c>
      <c r="H50" s="371">
        <f t="shared" si="149"/>
        <v>3932545.3100000005</v>
      </c>
      <c r="I50" s="371">
        <f t="shared" si="149"/>
        <v>692545.31000000041</v>
      </c>
      <c r="J50" s="371">
        <f t="shared" si="149"/>
        <v>1029600</v>
      </c>
      <c r="K50" s="371">
        <f t="shared" si="149"/>
        <v>1266801.5900000001</v>
      </c>
      <c r="L50" s="371">
        <f t="shared" si="149"/>
        <v>237201.59000000003</v>
      </c>
      <c r="M50" s="371">
        <f t="shared" si="149"/>
        <v>288000</v>
      </c>
      <c r="N50" s="371">
        <f t="shared" si="149"/>
        <v>323187.13</v>
      </c>
      <c r="O50" s="371">
        <f t="shared" si="149"/>
        <v>35187.130000000005</v>
      </c>
      <c r="P50" s="371">
        <f t="shared" si="149"/>
        <v>43750</v>
      </c>
      <c r="Q50" s="371">
        <f t="shared" si="149"/>
        <v>12546.77</v>
      </c>
      <c r="R50" s="371">
        <f t="shared" si="149"/>
        <v>-31203.23</v>
      </c>
      <c r="S50" s="371">
        <f t="shared" si="149"/>
        <v>345000</v>
      </c>
      <c r="T50" s="371">
        <f t="shared" si="149"/>
        <v>197176.62900000066</v>
      </c>
      <c r="U50" s="371">
        <f t="shared" si="149"/>
        <v>-147823.37099999934</v>
      </c>
      <c r="V50" s="371">
        <f t="shared" si="149"/>
        <v>105000</v>
      </c>
      <c r="W50" s="371">
        <f t="shared" si="149"/>
        <v>80061.11</v>
      </c>
      <c r="X50" s="371">
        <f t="shared" si="149"/>
        <v>-24938.89</v>
      </c>
      <c r="Y50" s="371">
        <f t="shared" si="149"/>
        <v>405000</v>
      </c>
      <c r="Z50" s="371">
        <f t="shared" si="149"/>
        <v>0</v>
      </c>
      <c r="AA50" s="371">
        <f t="shared" si="149"/>
        <v>-405000</v>
      </c>
      <c r="AB50" s="371">
        <f t="shared" si="149"/>
        <v>0</v>
      </c>
      <c r="AC50" s="371">
        <f t="shared" si="149"/>
        <v>0</v>
      </c>
      <c r="AD50" s="371">
        <f t="shared" si="149"/>
        <v>0</v>
      </c>
      <c r="AE50" s="371">
        <f t="shared" si="149"/>
        <v>6389819.4590967726</v>
      </c>
      <c r="AF50" s="371">
        <f t="shared" ca="1" si="149"/>
        <v>6313371.0966517264</v>
      </c>
      <c r="AG50" s="371">
        <f t="shared" ca="1" si="149"/>
        <v>-76448.362445045786</v>
      </c>
      <c r="AH50" s="371">
        <f t="shared" si="149"/>
        <v>0</v>
      </c>
      <c r="AI50" s="371">
        <f t="shared" si="149"/>
        <v>0</v>
      </c>
      <c r="AJ50" s="371">
        <f t="shared" si="149"/>
        <v>0</v>
      </c>
      <c r="AK50" s="371">
        <f t="shared" si="149"/>
        <v>6389819.4590967726</v>
      </c>
      <c r="AL50" s="371">
        <f t="shared" ca="1" si="149"/>
        <v>6313371.0966517264</v>
      </c>
      <c r="AM50" s="383">
        <f t="shared" ca="1" si="149"/>
        <v>-76448.362445045786</v>
      </c>
    </row>
    <row r="51" spans="1:39" ht="15.75">
      <c r="A51" s="372"/>
      <c r="B51" s="373" t="s">
        <v>58</v>
      </c>
      <c r="C51" s="374"/>
      <c r="D51" s="375">
        <f>SUM(D10:D16,D19:D25,D28:D34,D37:D43,D46:D47)</f>
        <v>5456350</v>
      </c>
      <c r="E51" s="375">
        <f t="shared" ref="E51:AM51" si="150">SUM(E10:E16,E19:E25,E28:E34,E37:E43,E46:E47)</f>
        <v>5812318.5390000008</v>
      </c>
      <c r="F51" s="375">
        <f t="shared" si="150"/>
        <v>355968.53900000115</v>
      </c>
      <c r="G51" s="375">
        <f t="shared" si="150"/>
        <v>3240000</v>
      </c>
      <c r="H51" s="375">
        <f t="shared" si="150"/>
        <v>3932545.3100000015</v>
      </c>
      <c r="I51" s="375">
        <f t="shared" si="150"/>
        <v>692545.31000000052</v>
      </c>
      <c r="J51" s="375">
        <f t="shared" si="150"/>
        <v>1029600</v>
      </c>
      <c r="K51" s="375">
        <f t="shared" si="150"/>
        <v>1266801.5899999999</v>
      </c>
      <c r="L51" s="375">
        <f t="shared" si="150"/>
        <v>237201.59000000008</v>
      </c>
      <c r="M51" s="375">
        <f t="shared" si="150"/>
        <v>288000</v>
      </c>
      <c r="N51" s="375">
        <f t="shared" si="150"/>
        <v>323187.13</v>
      </c>
      <c r="O51" s="375">
        <f t="shared" si="150"/>
        <v>35187.129999999997</v>
      </c>
      <c r="P51" s="375">
        <f t="shared" si="150"/>
        <v>43750</v>
      </c>
      <c r="Q51" s="375">
        <f t="shared" si="150"/>
        <v>12546.77</v>
      </c>
      <c r="R51" s="375">
        <f t="shared" si="150"/>
        <v>-31203.23</v>
      </c>
      <c r="S51" s="375">
        <f t="shared" si="150"/>
        <v>345000</v>
      </c>
      <c r="T51" s="375">
        <f t="shared" si="150"/>
        <v>197176.62900000066</v>
      </c>
      <c r="U51" s="375">
        <f t="shared" si="150"/>
        <v>-147823.37099999934</v>
      </c>
      <c r="V51" s="375">
        <f t="shared" si="150"/>
        <v>105000</v>
      </c>
      <c r="W51" s="375">
        <f t="shared" si="150"/>
        <v>80061.11</v>
      </c>
      <c r="X51" s="375">
        <f t="shared" si="150"/>
        <v>-24938.89</v>
      </c>
      <c r="Y51" s="375">
        <f t="shared" si="150"/>
        <v>405000</v>
      </c>
      <c r="Z51" s="375">
        <f t="shared" si="150"/>
        <v>0</v>
      </c>
      <c r="AA51" s="375">
        <f t="shared" si="150"/>
        <v>-405000</v>
      </c>
      <c r="AB51" s="375">
        <f t="shared" si="150"/>
        <v>0</v>
      </c>
      <c r="AC51" s="375">
        <f t="shared" si="150"/>
        <v>0</v>
      </c>
      <c r="AD51" s="375">
        <f t="shared" si="150"/>
        <v>0</v>
      </c>
      <c r="AE51" s="375">
        <f t="shared" si="150"/>
        <v>6389819.4590967726</v>
      </c>
      <c r="AF51" s="375">
        <f t="shared" ca="1" si="150"/>
        <v>6313371.0966517273</v>
      </c>
      <c r="AG51" s="375">
        <f t="shared" ca="1" si="150"/>
        <v>-76448.362445045786</v>
      </c>
      <c r="AH51" s="375">
        <f t="shared" si="150"/>
        <v>0</v>
      </c>
      <c r="AI51" s="375">
        <f t="shared" si="150"/>
        <v>0</v>
      </c>
      <c r="AJ51" s="375">
        <f t="shared" si="150"/>
        <v>0</v>
      </c>
      <c r="AK51" s="375">
        <f t="shared" si="150"/>
        <v>6389819.4590967726</v>
      </c>
      <c r="AL51" s="375">
        <f t="shared" ca="1" si="150"/>
        <v>6313371.0966517273</v>
      </c>
      <c r="AM51" s="384">
        <f t="shared" ca="1" si="150"/>
        <v>-76448.362445045786</v>
      </c>
    </row>
  </sheetData>
  <mergeCells count="23">
    <mergeCell ref="A37:A45"/>
    <mergeCell ref="A46:A48"/>
    <mergeCell ref="A1:C5"/>
    <mergeCell ref="B8:C9"/>
    <mergeCell ref="A10:A18"/>
    <mergeCell ref="A19:A27"/>
    <mergeCell ref="A28:A36"/>
    <mergeCell ref="AK8:AM8"/>
    <mergeCell ref="A8:A9"/>
    <mergeCell ref="A6:C6"/>
    <mergeCell ref="A7:AD7"/>
    <mergeCell ref="AE7:AM7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</mergeCells>
  <conditionalFormatting sqref="A49">
    <cfRule type="cellIs" dxfId="385" priority="8" operator="lessThan">
      <formula>0</formula>
    </cfRule>
  </conditionalFormatting>
  <conditionalFormatting sqref="A8:B8">
    <cfRule type="cellIs" dxfId="384" priority="30" operator="lessThan">
      <formula>0</formula>
    </cfRule>
  </conditionalFormatting>
  <conditionalFormatting sqref="B40:B43 B46:B47">
    <cfRule type="cellIs" dxfId="383" priority="23" operator="lessThan">
      <formula>0</formula>
    </cfRule>
  </conditionalFormatting>
  <conditionalFormatting sqref="B13:C14">
    <cfRule type="cellIs" dxfId="382" priority="22" operator="lessThan">
      <formula>0</formula>
    </cfRule>
  </conditionalFormatting>
  <conditionalFormatting sqref="B50:C51">
    <cfRule type="cellIs" dxfId="381" priority="20" operator="lessThan">
      <formula>0</formula>
    </cfRule>
  </conditionalFormatting>
  <conditionalFormatting sqref="C53">
    <cfRule type="cellIs" dxfId="380" priority="152" operator="lessThan">
      <formula>0</formula>
    </cfRule>
  </conditionalFormatting>
  <conditionalFormatting sqref="D10:AM51">
    <cfRule type="cellIs" dxfId="379" priority="1" operator="lessThan">
      <formula>0</formula>
    </cfRule>
  </conditionalFormatting>
  <hyperlinks>
    <hyperlink ref="AK3" location="'Summary sales'!A1" display="SUMMARY SALES"/>
    <hyperlink ref="L3" location="'SO MS'!A1" display="SO MS"/>
    <hyperlink ref="AI3" location="'Summary FOB'!A1" display="SUMMARY FOB"/>
  </hyperlinks>
  <pageMargins left="0.7" right="0.7" top="0.75" bottom="0.75" header="0.3" footer="0.3"/>
  <pageSetup paperSize="9" orientation="portrait" horizontalDpi="360" verticalDpi="36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Z89"/>
  <sheetViews>
    <sheetView tabSelected="1" zoomScale="70" zoomScaleNormal="70" workbookViewId="0">
      <pane xSplit="3" ySplit="4" topLeftCell="D42" activePane="bottomRight" state="frozen"/>
      <selection pane="topRight"/>
      <selection pane="bottomLeft"/>
      <selection pane="bottomRight" activeCell="B79" sqref="B79"/>
    </sheetView>
  </sheetViews>
  <sheetFormatPr defaultColWidth="9.140625" defaultRowHeight="15.75"/>
  <cols>
    <col min="1" max="1" width="13" style="305" customWidth="1"/>
    <col min="2" max="2" width="39" style="305" customWidth="1"/>
    <col min="3" max="3" width="19.7109375" style="305" customWidth="1"/>
    <col min="4" max="4" width="24.140625" style="306" customWidth="1"/>
    <col min="5" max="5" width="30.42578125" style="306" customWidth="1"/>
    <col min="6" max="6" width="24.140625" style="306" customWidth="1"/>
    <col min="7" max="7" width="24.140625" style="307" customWidth="1"/>
    <col min="8" max="8" width="19.7109375" style="308" customWidth="1"/>
    <col min="9" max="9" width="21.140625" style="308" customWidth="1"/>
    <col min="10" max="10" width="22.5703125" style="308" customWidth="1"/>
    <col min="11" max="11" width="24.140625" style="307" customWidth="1"/>
    <col min="12" max="12" width="21.140625" style="308" customWidth="1"/>
    <col min="13" max="14" width="19.7109375" style="308" customWidth="1"/>
    <col min="15" max="15" width="24.140625" style="307" customWidth="1"/>
    <col min="16" max="18" width="19.7109375" style="308" customWidth="1"/>
    <col min="19" max="19" width="24.140625" style="307" customWidth="1"/>
    <col min="20" max="22" width="19.7109375" style="308" customWidth="1"/>
    <col min="23" max="23" width="24.140625" style="307" customWidth="1"/>
    <col min="24" max="26" width="19.7109375" style="308" customWidth="1"/>
    <col min="27" max="27" width="24.140625" style="307" customWidth="1"/>
    <col min="28" max="30" width="19.7109375" style="308" customWidth="1"/>
    <col min="31" max="31" width="24.140625" style="307" customWidth="1"/>
    <col min="32" max="34" width="19.7109375" style="308" customWidth="1"/>
    <col min="35" max="35" width="24.140625" style="307" customWidth="1"/>
    <col min="36" max="38" width="19.7109375" style="308" customWidth="1"/>
    <col min="39" max="39" width="24.140625" style="307" customWidth="1"/>
    <col min="40" max="42" width="19.7109375" style="308" customWidth="1"/>
    <col min="43" max="43" width="24.140625" style="307" customWidth="1"/>
    <col min="44" max="46" width="19.7109375" style="308" customWidth="1"/>
    <col min="47" max="47" width="24.140625" style="307" customWidth="1"/>
    <col min="48" max="50" width="19.7109375" style="308" customWidth="1"/>
    <col min="51" max="51" width="24.140625" style="307" customWidth="1"/>
    <col min="52" max="54" width="19.7109375" style="308" customWidth="1"/>
    <col min="55" max="55" width="24.140625" style="307" customWidth="1"/>
    <col min="56" max="58" width="19.7109375" style="308" customWidth="1"/>
    <col min="59" max="59" width="24.140625" style="307" customWidth="1"/>
    <col min="60" max="62" width="19.7109375" style="308" customWidth="1"/>
    <col min="63" max="63" width="24.140625" style="307" customWidth="1"/>
    <col min="64" max="66" width="19.7109375" style="308" customWidth="1"/>
    <col min="67" max="71" width="24.140625" style="307" customWidth="1"/>
    <col min="72" max="74" width="19.7109375" style="308" customWidth="1"/>
    <col min="75" max="75" width="24.140625" style="307" customWidth="1"/>
    <col min="76" max="78" width="19.7109375" style="308" customWidth="1"/>
    <col min="79" max="79" width="24.140625" style="307" customWidth="1"/>
    <col min="80" max="82" width="19.7109375" style="308" customWidth="1"/>
    <col min="83" max="83" width="24.140625" style="307" customWidth="1"/>
    <col min="84" max="86" width="19.7109375" style="308" customWidth="1"/>
    <col min="87" max="87" width="24.140625" style="307" customWidth="1"/>
    <col min="88" max="90" width="19.7109375" style="308" customWidth="1"/>
    <col min="91" max="91" width="24.140625" style="307" customWidth="1"/>
    <col min="92" max="98" width="19.7109375" style="308" customWidth="1"/>
    <col min="99" max="99" width="24.140625" style="307" customWidth="1"/>
    <col min="100" max="106" width="19.7109375" style="308" customWidth="1"/>
    <col min="107" max="107" width="24.140625" style="307" customWidth="1"/>
    <col min="108" max="110" width="19.7109375" style="308" customWidth="1"/>
    <col min="111" max="111" width="24.140625" style="307" customWidth="1"/>
    <col min="112" max="114" width="19.7109375" style="308" customWidth="1"/>
    <col min="115" max="115" width="24.140625" style="307" customWidth="1"/>
    <col min="116" max="118" width="19.7109375" style="308" customWidth="1"/>
    <col min="119" max="119" width="24.140625" style="307" customWidth="1"/>
    <col min="120" max="122" width="19.7109375" style="308" customWidth="1"/>
    <col min="123" max="123" width="24.140625" style="307" customWidth="1"/>
    <col min="124" max="126" width="19.7109375" style="308" customWidth="1"/>
    <col min="127" max="127" width="24.140625" style="307" customWidth="1"/>
    <col min="128" max="130" width="19.7109375" style="308" customWidth="1"/>
    <col min="131" max="131" width="24.140625" style="307" customWidth="1"/>
    <col min="132" max="134" width="19.7109375" style="308" customWidth="1"/>
    <col min="135" max="135" width="24.140625" style="307" customWidth="1"/>
    <col min="136" max="138" width="19.7109375" style="308" customWidth="1"/>
    <col min="139" max="139" width="24.140625" style="307" customWidth="1"/>
    <col min="140" max="142" width="19.7109375" style="308" customWidth="1"/>
    <col min="143" max="143" width="24.140625" style="307" customWidth="1"/>
    <col min="144" max="146" width="19.7109375" style="308" customWidth="1"/>
    <col min="147" max="147" width="24.140625" style="307" customWidth="1"/>
    <col min="148" max="148" width="17.7109375" style="306" customWidth="1"/>
    <col min="149" max="149" width="18.5703125" style="306" customWidth="1"/>
    <col min="150" max="150" width="16.42578125" style="306" customWidth="1"/>
    <col min="151" max="151" width="24.140625" style="307" customWidth="1"/>
    <col min="152" max="152" width="18.28515625" style="306" customWidth="1"/>
    <col min="153" max="153" width="17.5703125" style="306" customWidth="1"/>
    <col min="154" max="154" width="22" style="306" customWidth="1"/>
    <col min="155" max="155" width="24.140625" style="307" customWidth="1"/>
    <col min="156" max="158" width="22" style="306" customWidth="1"/>
    <col min="159" max="159" width="24.140625" style="307" customWidth="1"/>
    <col min="160" max="162" width="22" style="306" customWidth="1"/>
    <col min="163" max="163" width="24.140625" style="307" customWidth="1"/>
    <col min="164" max="166" width="22" style="306" customWidth="1"/>
    <col min="167" max="167" width="24.140625" style="307" customWidth="1"/>
    <col min="168" max="170" width="22" style="306" customWidth="1"/>
    <col min="171" max="171" width="24.140625" style="307" customWidth="1"/>
    <col min="172" max="172" width="18.28515625" style="306" customWidth="1"/>
    <col min="173" max="173" width="17.5703125" style="306" customWidth="1"/>
    <col min="174" max="174" width="22" style="306" customWidth="1"/>
    <col min="175" max="175" width="24.140625" style="307" customWidth="1"/>
    <col min="176" max="176" width="18.28515625" style="306" customWidth="1"/>
    <col min="177" max="177" width="17.5703125" style="306" customWidth="1"/>
    <col min="178" max="178" width="22" style="306" customWidth="1"/>
    <col min="179" max="179" width="24.140625" style="307" customWidth="1"/>
    <col min="180" max="180" width="17.7109375" style="306" customWidth="1"/>
    <col min="181" max="181" width="18.5703125" style="306" customWidth="1"/>
    <col min="182" max="182" width="16.42578125" style="306" customWidth="1"/>
    <col min="183" max="183" width="24.140625" style="307" customWidth="1"/>
    <col min="184" max="184" width="18.28515625" style="306" customWidth="1"/>
    <col min="185" max="185" width="17.5703125" style="306" customWidth="1"/>
    <col min="186" max="186" width="22" style="306" customWidth="1"/>
    <col min="187" max="187" width="24.140625" style="307" customWidth="1"/>
    <col min="188" max="188" width="18.28515625" style="306" customWidth="1"/>
    <col min="189" max="189" width="17.5703125" style="306" customWidth="1"/>
    <col min="190" max="190" width="22" style="306" customWidth="1"/>
    <col min="191" max="191" width="24.140625" style="307" customWidth="1"/>
    <col min="192" max="192" width="17.7109375" style="306" customWidth="1"/>
    <col min="193" max="193" width="18.5703125" style="306" customWidth="1"/>
    <col min="194" max="194" width="16.42578125" style="306" customWidth="1"/>
    <col min="195" max="195" width="24.140625" style="307" customWidth="1"/>
    <col min="196" max="196" width="17.7109375" style="306" customWidth="1"/>
    <col min="197" max="197" width="18.5703125" style="306" customWidth="1"/>
    <col min="198" max="198" width="16.42578125" style="306" customWidth="1"/>
    <col min="199" max="199" width="24.140625" style="307" customWidth="1"/>
    <col min="200" max="200" width="17.7109375" style="306" customWidth="1"/>
    <col min="201" max="201" width="18.5703125" style="306" customWidth="1"/>
    <col min="202" max="202" width="16.42578125" style="306" customWidth="1"/>
    <col min="203" max="203" width="24.140625" style="307" customWidth="1"/>
    <col min="204" max="204" width="17.7109375" style="306" customWidth="1"/>
    <col min="205" max="205" width="18.5703125" style="306" customWidth="1"/>
    <col min="206" max="206" width="16.42578125" style="306" customWidth="1"/>
    <col min="207" max="207" width="24.140625" style="307" customWidth="1"/>
    <col min="208" max="208" width="17.7109375" style="306" customWidth="1"/>
    <col min="209" max="209" width="18.5703125" style="306" customWidth="1"/>
    <col min="210" max="210" width="16.42578125" style="306" customWidth="1"/>
    <col min="211" max="211" width="24.140625" style="307" customWidth="1"/>
    <col min="212" max="212" width="17.7109375" style="306" customWidth="1"/>
    <col min="213" max="213" width="18.5703125" style="306" customWidth="1"/>
    <col min="214" max="214" width="16.42578125" style="306" customWidth="1"/>
    <col min="215" max="215" width="24.140625" style="307" customWidth="1"/>
    <col min="216" max="216" width="17.7109375" style="306" customWidth="1"/>
    <col min="217" max="217" width="18.5703125" style="306" customWidth="1"/>
    <col min="218" max="218" width="16.42578125" style="306" customWidth="1"/>
    <col min="219" max="219" width="24.140625" style="307" customWidth="1"/>
    <col min="220" max="220" width="9.140625" style="305"/>
    <col min="221" max="221" width="11.42578125" style="305" customWidth="1"/>
    <col min="222" max="16384" width="9.140625" style="305"/>
  </cols>
  <sheetData>
    <row r="1" spans="1:234" ht="15.75" customHeight="1">
      <c r="A1" s="309" t="s">
        <v>97</v>
      </c>
      <c r="B1" s="309"/>
      <c r="C1" s="309"/>
      <c r="H1" s="306"/>
      <c r="I1" s="306"/>
      <c r="J1" s="306"/>
      <c r="L1" s="306"/>
      <c r="M1" s="306"/>
      <c r="N1" s="306"/>
      <c r="P1" s="306"/>
      <c r="Q1" s="306"/>
      <c r="R1" s="306"/>
      <c r="T1" s="306"/>
      <c r="U1" s="306"/>
      <c r="V1" s="306"/>
      <c r="X1" s="306"/>
      <c r="Y1" s="306"/>
      <c r="Z1" s="306"/>
      <c r="AB1" s="306"/>
      <c r="AC1" s="306"/>
      <c r="AD1" s="306"/>
      <c r="AF1" s="306"/>
      <c r="AG1" s="306"/>
      <c r="AH1" s="306"/>
      <c r="AJ1" s="306"/>
      <c r="AK1" s="306"/>
      <c r="AL1" s="306"/>
      <c r="AN1" s="306"/>
      <c r="AO1" s="306"/>
      <c r="AP1" s="306"/>
      <c r="AR1" s="306"/>
      <c r="AS1" s="306"/>
      <c r="AT1" s="306"/>
      <c r="AV1" s="306"/>
      <c r="AW1" s="306"/>
      <c r="AX1" s="306"/>
      <c r="AZ1" s="306"/>
      <c r="BA1" s="306"/>
      <c r="BB1" s="306"/>
      <c r="BD1" s="306"/>
      <c r="BE1" s="306"/>
      <c r="BF1" s="306"/>
      <c r="BH1" s="306"/>
      <c r="BI1" s="306"/>
      <c r="BJ1" s="306"/>
      <c r="BL1" s="306"/>
      <c r="BM1" s="306"/>
      <c r="BN1" s="306"/>
      <c r="BT1" s="306"/>
      <c r="BU1" s="306"/>
      <c r="BV1" s="306"/>
      <c r="BX1" s="306"/>
      <c r="BY1" s="306"/>
      <c r="BZ1" s="306"/>
      <c r="CB1" s="306"/>
      <c r="CC1" s="306"/>
      <c r="CD1" s="306"/>
      <c r="CF1" s="306"/>
      <c r="CG1" s="306"/>
      <c r="CH1" s="306"/>
      <c r="CJ1" s="306"/>
      <c r="CK1" s="306"/>
      <c r="CL1" s="306"/>
      <c r="CN1" s="306"/>
      <c r="CO1" s="306"/>
      <c r="CP1" s="306"/>
      <c r="CQ1" s="306"/>
      <c r="CR1" s="306"/>
      <c r="CS1" s="306"/>
      <c r="CT1" s="306"/>
      <c r="CV1" s="306"/>
      <c r="CW1" s="306"/>
      <c r="CX1" s="306"/>
      <c r="CY1" s="306"/>
      <c r="CZ1" s="306"/>
      <c r="DA1" s="306"/>
      <c r="DB1" s="306"/>
      <c r="DD1" s="306"/>
      <c r="DE1" s="306"/>
      <c r="DF1" s="306"/>
      <c r="DH1" s="306"/>
      <c r="DI1" s="306"/>
      <c r="DJ1" s="306"/>
      <c r="DL1" s="306"/>
      <c r="DM1" s="306"/>
      <c r="DN1" s="306"/>
      <c r="DP1" s="306"/>
      <c r="DQ1" s="306"/>
      <c r="DR1" s="306"/>
      <c r="DT1" s="306"/>
      <c r="DU1" s="306"/>
      <c r="DV1" s="306"/>
      <c r="DX1" s="306"/>
      <c r="DY1" s="306"/>
      <c r="DZ1" s="306"/>
      <c r="EB1" s="306"/>
      <c r="EC1" s="306"/>
      <c r="ED1" s="306"/>
      <c r="EF1" s="306"/>
      <c r="EG1" s="306"/>
      <c r="EH1" s="306"/>
      <c r="EJ1" s="306"/>
      <c r="EK1" s="306"/>
      <c r="EL1" s="306"/>
      <c r="EN1" s="306"/>
      <c r="EO1" s="306"/>
      <c r="EP1" s="306"/>
      <c r="HL1" s="306"/>
      <c r="HM1" s="306"/>
      <c r="HN1" s="306"/>
      <c r="HO1" s="306"/>
      <c r="HP1" s="306"/>
      <c r="HQ1" s="306"/>
      <c r="HR1" s="306"/>
      <c r="HS1" s="306"/>
      <c r="HT1" s="306"/>
      <c r="HU1" s="306"/>
      <c r="HV1" s="306"/>
      <c r="HW1" s="306"/>
      <c r="HX1" s="306"/>
      <c r="HY1" s="306"/>
      <c r="HZ1" s="306"/>
    </row>
    <row r="2" spans="1:234" ht="85.5" customHeight="1" thickBot="1">
      <c r="A2" s="689">
        <f>'SO MS'!A4</f>
        <v>46174</v>
      </c>
      <c r="B2" s="689"/>
      <c r="C2" s="689"/>
      <c r="I2" s="306"/>
      <c r="J2" s="306"/>
      <c r="M2" s="306"/>
      <c r="N2" s="306"/>
      <c r="Q2" s="306"/>
      <c r="R2" s="306"/>
      <c r="ER2" s="308"/>
      <c r="EV2" s="308"/>
      <c r="EZ2" s="308"/>
      <c r="FD2" s="308"/>
      <c r="FH2" s="308"/>
      <c r="FL2" s="308"/>
      <c r="FP2" s="308"/>
      <c r="FX2" s="308"/>
      <c r="GB2" s="308"/>
      <c r="GF2" s="308"/>
      <c r="GJ2" s="308"/>
      <c r="GN2" s="308"/>
      <c r="GR2" s="308"/>
      <c r="GZ2" s="308"/>
      <c r="HD2" s="308"/>
      <c r="HH2" s="308"/>
      <c r="HL2" s="306"/>
    </row>
    <row r="3" spans="1:234" ht="23.25" customHeight="1" thickTop="1">
      <c r="A3" s="697" t="s">
        <v>5</v>
      </c>
      <c r="B3" s="699" t="s">
        <v>6</v>
      </c>
      <c r="C3" s="699" t="s">
        <v>98</v>
      </c>
      <c r="D3" s="690" t="s">
        <v>58</v>
      </c>
      <c r="E3" s="691"/>
      <c r="F3" s="691"/>
      <c r="G3" s="692"/>
      <c r="H3" s="688" t="s">
        <v>8</v>
      </c>
      <c r="I3" s="688"/>
      <c r="J3" s="688"/>
      <c r="K3" s="310"/>
      <c r="L3" s="688" t="s">
        <v>9</v>
      </c>
      <c r="M3" s="688"/>
      <c r="N3" s="688"/>
      <c r="O3" s="310"/>
      <c r="P3" s="688" t="s">
        <v>10</v>
      </c>
      <c r="Q3" s="688"/>
      <c r="R3" s="688"/>
      <c r="S3" s="310"/>
      <c r="T3" s="688" t="s">
        <v>11</v>
      </c>
      <c r="U3" s="688"/>
      <c r="V3" s="688"/>
      <c r="W3" s="310"/>
      <c r="X3" s="688" t="s">
        <v>12</v>
      </c>
      <c r="Y3" s="688"/>
      <c r="Z3" s="688"/>
      <c r="AA3" s="310"/>
      <c r="AB3" s="688" t="s">
        <v>13</v>
      </c>
      <c r="AC3" s="688"/>
      <c r="AD3" s="688"/>
      <c r="AE3" s="310"/>
      <c r="AF3" s="688" t="s">
        <v>14</v>
      </c>
      <c r="AG3" s="688"/>
      <c r="AH3" s="688"/>
      <c r="AI3" s="310"/>
      <c r="AJ3" s="688" t="s">
        <v>15</v>
      </c>
      <c r="AK3" s="688"/>
      <c r="AL3" s="688"/>
      <c r="AM3" s="310"/>
      <c r="AN3" s="688" t="s">
        <v>16</v>
      </c>
      <c r="AO3" s="688"/>
      <c r="AP3" s="688"/>
      <c r="AQ3" s="310"/>
      <c r="AR3" s="688" t="s">
        <v>17</v>
      </c>
      <c r="AS3" s="688"/>
      <c r="AT3" s="688"/>
      <c r="AU3" s="310"/>
      <c r="AV3" s="688" t="s">
        <v>18</v>
      </c>
      <c r="AW3" s="688"/>
      <c r="AX3" s="688"/>
      <c r="AY3" s="310"/>
      <c r="AZ3" s="688" t="s">
        <v>19</v>
      </c>
      <c r="BA3" s="688"/>
      <c r="BB3" s="688"/>
      <c r="BC3" s="310"/>
      <c r="BD3" s="688" t="s">
        <v>26</v>
      </c>
      <c r="BE3" s="688"/>
      <c r="BF3" s="688"/>
      <c r="BG3" s="310"/>
      <c r="BH3" s="688" t="s">
        <v>21</v>
      </c>
      <c r="BI3" s="688"/>
      <c r="BJ3" s="688"/>
      <c r="BK3" s="310"/>
      <c r="BL3" s="688" t="s">
        <v>22</v>
      </c>
      <c r="BM3" s="688"/>
      <c r="BN3" s="688"/>
      <c r="BO3" s="310"/>
      <c r="BP3" s="693" t="s">
        <v>32</v>
      </c>
      <c r="BQ3" s="694"/>
      <c r="BR3" s="694"/>
      <c r="BS3" s="695"/>
      <c r="BT3" s="688" t="s">
        <v>27</v>
      </c>
      <c r="BU3" s="688"/>
      <c r="BV3" s="688"/>
      <c r="BW3" s="310"/>
      <c r="BX3" s="696" t="s">
        <v>28</v>
      </c>
      <c r="BY3" s="688"/>
      <c r="BZ3" s="688"/>
      <c r="CA3" s="310"/>
      <c r="CB3" s="696" t="s">
        <v>29</v>
      </c>
      <c r="CC3" s="688"/>
      <c r="CD3" s="688"/>
      <c r="CE3" s="310"/>
      <c r="CF3" s="696" t="s">
        <v>30</v>
      </c>
      <c r="CG3" s="688"/>
      <c r="CH3" s="688"/>
      <c r="CI3" s="310"/>
      <c r="CJ3" s="696" t="s">
        <v>31</v>
      </c>
      <c r="CK3" s="688"/>
      <c r="CL3" s="688"/>
      <c r="CM3" s="310"/>
      <c r="CN3" s="696" t="s">
        <v>33</v>
      </c>
      <c r="CO3" s="688"/>
      <c r="CP3" s="688"/>
      <c r="CQ3" s="310"/>
      <c r="CR3" s="696" t="s">
        <v>240</v>
      </c>
      <c r="CS3" s="688"/>
      <c r="CT3" s="688"/>
      <c r="CU3" s="310"/>
      <c r="CV3" s="696" t="s">
        <v>25</v>
      </c>
      <c r="CW3" s="688"/>
      <c r="CX3" s="688"/>
      <c r="CY3" s="310"/>
      <c r="CZ3" s="696" t="s">
        <v>259</v>
      </c>
      <c r="DA3" s="688"/>
      <c r="DB3" s="688"/>
      <c r="DC3" s="310"/>
      <c r="DD3" s="688" t="s">
        <v>34</v>
      </c>
      <c r="DE3" s="688"/>
      <c r="DF3" s="688"/>
      <c r="DG3" s="310"/>
      <c r="DH3" s="688" t="s">
        <v>20</v>
      </c>
      <c r="DI3" s="688"/>
      <c r="DJ3" s="688"/>
      <c r="DK3" s="310"/>
      <c r="DL3" s="688" t="s">
        <v>35</v>
      </c>
      <c r="DM3" s="688"/>
      <c r="DN3" s="688"/>
      <c r="DO3" s="310"/>
      <c r="DP3" s="696" t="s">
        <v>36</v>
      </c>
      <c r="DQ3" s="688"/>
      <c r="DR3" s="688"/>
      <c r="DS3" s="310"/>
      <c r="DT3" s="688" t="s">
        <v>37</v>
      </c>
      <c r="DU3" s="688"/>
      <c r="DV3" s="688"/>
      <c r="DW3" s="310"/>
      <c r="DX3" s="688" t="s">
        <v>38</v>
      </c>
      <c r="DY3" s="688"/>
      <c r="DZ3" s="688"/>
      <c r="EA3" s="310"/>
      <c r="EB3" s="688" t="s">
        <v>39</v>
      </c>
      <c r="EC3" s="688"/>
      <c r="ED3" s="688"/>
      <c r="EE3" s="310"/>
      <c r="EF3" s="688" t="s">
        <v>40</v>
      </c>
      <c r="EG3" s="688"/>
      <c r="EH3" s="688"/>
      <c r="EI3" s="310"/>
      <c r="EJ3" s="688" t="s">
        <v>41</v>
      </c>
      <c r="EK3" s="688"/>
      <c r="EL3" s="688"/>
      <c r="EM3" s="310"/>
      <c r="EN3" s="688" t="s">
        <v>42</v>
      </c>
      <c r="EO3" s="688"/>
      <c r="EP3" s="688"/>
      <c r="EQ3" s="310"/>
      <c r="ER3" s="688" t="s">
        <v>43</v>
      </c>
      <c r="ES3" s="688"/>
      <c r="ET3" s="688"/>
      <c r="EU3" s="310"/>
      <c r="EV3" s="688" t="s">
        <v>44</v>
      </c>
      <c r="EW3" s="688"/>
      <c r="EX3" s="688"/>
      <c r="EY3" s="310"/>
      <c r="EZ3" s="688" t="s">
        <v>24</v>
      </c>
      <c r="FA3" s="688"/>
      <c r="FB3" s="688"/>
      <c r="FC3" s="310"/>
      <c r="FD3" s="688" t="s">
        <v>23</v>
      </c>
      <c r="FE3" s="688"/>
      <c r="FF3" s="688"/>
      <c r="FG3" s="310"/>
      <c r="FH3" s="688" t="s">
        <v>45</v>
      </c>
      <c r="FI3" s="688"/>
      <c r="FJ3" s="688"/>
      <c r="FK3" s="310"/>
      <c r="FL3" s="688" t="s">
        <v>46</v>
      </c>
      <c r="FM3" s="688"/>
      <c r="FN3" s="688"/>
      <c r="FO3" s="310"/>
      <c r="FP3" s="688" t="s">
        <v>229</v>
      </c>
      <c r="FQ3" s="688"/>
      <c r="FR3" s="688"/>
      <c r="FS3" s="310"/>
      <c r="FT3" s="688" t="s">
        <v>47</v>
      </c>
      <c r="FU3" s="688"/>
      <c r="FV3" s="688"/>
      <c r="FW3" s="310"/>
      <c r="FX3" s="688" t="s">
        <v>48</v>
      </c>
      <c r="FY3" s="688"/>
      <c r="FZ3" s="688"/>
      <c r="GA3" s="310"/>
      <c r="GB3" s="688" t="s">
        <v>49</v>
      </c>
      <c r="GC3" s="688"/>
      <c r="GD3" s="688"/>
      <c r="GE3" s="310"/>
      <c r="GF3" s="688" t="s">
        <v>50</v>
      </c>
      <c r="GG3" s="688"/>
      <c r="GH3" s="688"/>
      <c r="GI3" s="310"/>
      <c r="GJ3" s="688" t="s">
        <v>55</v>
      </c>
      <c r="GK3" s="688"/>
      <c r="GL3" s="688"/>
      <c r="GM3" s="310"/>
      <c r="GN3" s="688" t="s">
        <v>51</v>
      </c>
      <c r="GO3" s="688"/>
      <c r="GP3" s="688"/>
      <c r="GQ3" s="310"/>
      <c r="GR3" s="688" t="s">
        <v>52</v>
      </c>
      <c r="GS3" s="688"/>
      <c r="GT3" s="688"/>
      <c r="GU3" s="310"/>
      <c r="GV3" s="688" t="s">
        <v>53</v>
      </c>
      <c r="GW3" s="688"/>
      <c r="GX3" s="688"/>
      <c r="GY3" s="310"/>
      <c r="GZ3" s="688" t="s">
        <v>54</v>
      </c>
      <c r="HA3" s="688"/>
      <c r="HB3" s="688"/>
      <c r="HC3" s="310"/>
      <c r="HD3" s="688" t="s">
        <v>325</v>
      </c>
      <c r="HE3" s="688"/>
      <c r="HF3" s="688"/>
      <c r="HG3" s="310"/>
      <c r="HH3" s="688" t="s">
        <v>56</v>
      </c>
      <c r="HI3" s="688"/>
      <c r="HJ3" s="688"/>
      <c r="HK3" s="703"/>
    </row>
    <row r="4" spans="1:234" ht="15.75" customHeight="1" thickBot="1">
      <c r="A4" s="698"/>
      <c r="B4" s="700"/>
      <c r="C4" s="700"/>
      <c r="D4" s="311" t="s">
        <v>94</v>
      </c>
      <c r="E4" s="311" t="s">
        <v>95</v>
      </c>
      <c r="F4" s="311" t="s">
        <v>96</v>
      </c>
      <c r="G4" s="312" t="s">
        <v>99</v>
      </c>
      <c r="H4" s="313" t="s">
        <v>94</v>
      </c>
      <c r="I4" s="313" t="s">
        <v>95</v>
      </c>
      <c r="J4" s="313" t="s">
        <v>96</v>
      </c>
      <c r="K4" s="348" t="s">
        <v>99</v>
      </c>
      <c r="L4" s="313" t="s">
        <v>94</v>
      </c>
      <c r="M4" s="313" t="s">
        <v>95</v>
      </c>
      <c r="N4" s="313" t="s">
        <v>96</v>
      </c>
      <c r="O4" s="348" t="s">
        <v>99</v>
      </c>
      <c r="P4" s="313" t="s">
        <v>94</v>
      </c>
      <c r="Q4" s="313" t="s">
        <v>95</v>
      </c>
      <c r="R4" s="313" t="s">
        <v>96</v>
      </c>
      <c r="S4" s="348" t="s">
        <v>99</v>
      </c>
      <c r="T4" s="313" t="s">
        <v>94</v>
      </c>
      <c r="U4" s="313" t="s">
        <v>95</v>
      </c>
      <c r="V4" s="313" t="s">
        <v>96</v>
      </c>
      <c r="W4" s="348" t="s">
        <v>99</v>
      </c>
      <c r="X4" s="313" t="s">
        <v>94</v>
      </c>
      <c r="Y4" s="313" t="s">
        <v>95</v>
      </c>
      <c r="Z4" s="313" t="s">
        <v>96</v>
      </c>
      <c r="AA4" s="348" t="s">
        <v>99</v>
      </c>
      <c r="AB4" s="313" t="s">
        <v>94</v>
      </c>
      <c r="AC4" s="313" t="s">
        <v>95</v>
      </c>
      <c r="AD4" s="313" t="s">
        <v>96</v>
      </c>
      <c r="AE4" s="348" t="s">
        <v>99</v>
      </c>
      <c r="AF4" s="313" t="s">
        <v>94</v>
      </c>
      <c r="AG4" s="313" t="s">
        <v>95</v>
      </c>
      <c r="AH4" s="313" t="s">
        <v>96</v>
      </c>
      <c r="AI4" s="348" t="s">
        <v>99</v>
      </c>
      <c r="AJ4" s="313" t="s">
        <v>94</v>
      </c>
      <c r="AK4" s="313" t="s">
        <v>95</v>
      </c>
      <c r="AL4" s="313" t="s">
        <v>96</v>
      </c>
      <c r="AM4" s="348" t="s">
        <v>99</v>
      </c>
      <c r="AN4" s="313" t="s">
        <v>94</v>
      </c>
      <c r="AO4" s="313" t="s">
        <v>95</v>
      </c>
      <c r="AP4" s="313" t="s">
        <v>96</v>
      </c>
      <c r="AQ4" s="348" t="s">
        <v>99</v>
      </c>
      <c r="AR4" s="313" t="s">
        <v>94</v>
      </c>
      <c r="AS4" s="313" t="s">
        <v>95</v>
      </c>
      <c r="AT4" s="313" t="s">
        <v>96</v>
      </c>
      <c r="AU4" s="348" t="s">
        <v>99</v>
      </c>
      <c r="AV4" s="313" t="s">
        <v>94</v>
      </c>
      <c r="AW4" s="313" t="s">
        <v>95</v>
      </c>
      <c r="AX4" s="313" t="s">
        <v>96</v>
      </c>
      <c r="AY4" s="348" t="s">
        <v>99</v>
      </c>
      <c r="AZ4" s="313" t="s">
        <v>94</v>
      </c>
      <c r="BA4" s="313" t="s">
        <v>95</v>
      </c>
      <c r="BB4" s="313" t="s">
        <v>96</v>
      </c>
      <c r="BC4" s="348" t="s">
        <v>99</v>
      </c>
      <c r="BD4" s="313" t="s">
        <v>94</v>
      </c>
      <c r="BE4" s="313" t="s">
        <v>95</v>
      </c>
      <c r="BF4" s="313" t="s">
        <v>96</v>
      </c>
      <c r="BG4" s="348" t="s">
        <v>99</v>
      </c>
      <c r="BH4" s="313" t="s">
        <v>94</v>
      </c>
      <c r="BI4" s="313" t="s">
        <v>95</v>
      </c>
      <c r="BJ4" s="313" t="s">
        <v>96</v>
      </c>
      <c r="BK4" s="348" t="s">
        <v>99</v>
      </c>
      <c r="BL4" s="313" t="s">
        <v>94</v>
      </c>
      <c r="BM4" s="313" t="s">
        <v>95</v>
      </c>
      <c r="BN4" s="313" t="s">
        <v>96</v>
      </c>
      <c r="BO4" s="348" t="s">
        <v>99</v>
      </c>
      <c r="BP4" s="313" t="s">
        <v>94</v>
      </c>
      <c r="BQ4" s="313" t="s">
        <v>95</v>
      </c>
      <c r="BR4" s="313" t="s">
        <v>96</v>
      </c>
      <c r="BS4" s="348" t="s">
        <v>99</v>
      </c>
      <c r="BT4" s="313" t="s">
        <v>94</v>
      </c>
      <c r="BU4" s="313" t="s">
        <v>95</v>
      </c>
      <c r="BV4" s="313" t="s">
        <v>96</v>
      </c>
      <c r="BW4" s="348" t="s">
        <v>99</v>
      </c>
      <c r="BX4" s="313" t="s">
        <v>94</v>
      </c>
      <c r="BY4" s="313" t="s">
        <v>95</v>
      </c>
      <c r="BZ4" s="313" t="s">
        <v>96</v>
      </c>
      <c r="CA4" s="348" t="s">
        <v>99</v>
      </c>
      <c r="CB4" s="313" t="s">
        <v>94</v>
      </c>
      <c r="CC4" s="313" t="s">
        <v>95</v>
      </c>
      <c r="CD4" s="313" t="s">
        <v>96</v>
      </c>
      <c r="CE4" s="348" t="s">
        <v>99</v>
      </c>
      <c r="CF4" s="313" t="s">
        <v>94</v>
      </c>
      <c r="CG4" s="313" t="s">
        <v>95</v>
      </c>
      <c r="CH4" s="313" t="s">
        <v>96</v>
      </c>
      <c r="CI4" s="348" t="s">
        <v>99</v>
      </c>
      <c r="CJ4" s="313" t="s">
        <v>94</v>
      </c>
      <c r="CK4" s="313" t="s">
        <v>95</v>
      </c>
      <c r="CL4" s="313" t="s">
        <v>96</v>
      </c>
      <c r="CM4" s="348" t="s">
        <v>99</v>
      </c>
      <c r="CN4" s="313" t="s">
        <v>94</v>
      </c>
      <c r="CO4" s="313" t="s">
        <v>95</v>
      </c>
      <c r="CP4" s="313" t="s">
        <v>96</v>
      </c>
      <c r="CQ4" s="348" t="s">
        <v>99</v>
      </c>
      <c r="CR4" s="313" t="s">
        <v>94</v>
      </c>
      <c r="CS4" s="313" t="s">
        <v>95</v>
      </c>
      <c r="CT4" s="313" t="s">
        <v>96</v>
      </c>
      <c r="CU4" s="348" t="s">
        <v>99</v>
      </c>
      <c r="CV4" s="313" t="s">
        <v>94</v>
      </c>
      <c r="CW4" s="313" t="s">
        <v>95</v>
      </c>
      <c r="CX4" s="313" t="s">
        <v>96</v>
      </c>
      <c r="CY4" s="348" t="s">
        <v>99</v>
      </c>
      <c r="CZ4" s="313" t="s">
        <v>94</v>
      </c>
      <c r="DA4" s="313" t="s">
        <v>95</v>
      </c>
      <c r="DB4" s="313" t="s">
        <v>96</v>
      </c>
      <c r="DC4" s="348" t="s">
        <v>99</v>
      </c>
      <c r="DD4" s="313" t="s">
        <v>94</v>
      </c>
      <c r="DE4" s="313" t="s">
        <v>95</v>
      </c>
      <c r="DF4" s="313" t="s">
        <v>96</v>
      </c>
      <c r="DG4" s="348" t="s">
        <v>99</v>
      </c>
      <c r="DH4" s="313" t="s">
        <v>94</v>
      </c>
      <c r="DI4" s="313" t="s">
        <v>95</v>
      </c>
      <c r="DJ4" s="313" t="s">
        <v>96</v>
      </c>
      <c r="DK4" s="348" t="s">
        <v>99</v>
      </c>
      <c r="DL4" s="313" t="s">
        <v>94</v>
      </c>
      <c r="DM4" s="313" t="s">
        <v>95</v>
      </c>
      <c r="DN4" s="313" t="s">
        <v>96</v>
      </c>
      <c r="DO4" s="348" t="s">
        <v>99</v>
      </c>
      <c r="DP4" s="313" t="s">
        <v>94</v>
      </c>
      <c r="DQ4" s="313" t="s">
        <v>95</v>
      </c>
      <c r="DR4" s="313" t="s">
        <v>96</v>
      </c>
      <c r="DS4" s="348" t="s">
        <v>99</v>
      </c>
      <c r="DT4" s="313" t="s">
        <v>94</v>
      </c>
      <c r="DU4" s="313" t="s">
        <v>95</v>
      </c>
      <c r="DV4" s="313" t="s">
        <v>96</v>
      </c>
      <c r="DW4" s="348" t="s">
        <v>99</v>
      </c>
      <c r="DX4" s="313" t="s">
        <v>94</v>
      </c>
      <c r="DY4" s="313" t="s">
        <v>95</v>
      </c>
      <c r="DZ4" s="313" t="s">
        <v>96</v>
      </c>
      <c r="EA4" s="348" t="s">
        <v>99</v>
      </c>
      <c r="EB4" s="313" t="s">
        <v>94</v>
      </c>
      <c r="EC4" s="313" t="s">
        <v>95</v>
      </c>
      <c r="ED4" s="313" t="s">
        <v>96</v>
      </c>
      <c r="EE4" s="348" t="s">
        <v>99</v>
      </c>
      <c r="EF4" s="313" t="s">
        <v>94</v>
      </c>
      <c r="EG4" s="313" t="s">
        <v>95</v>
      </c>
      <c r="EH4" s="313" t="s">
        <v>96</v>
      </c>
      <c r="EI4" s="348" t="s">
        <v>99</v>
      </c>
      <c r="EJ4" s="313" t="s">
        <v>94</v>
      </c>
      <c r="EK4" s="313" t="s">
        <v>95</v>
      </c>
      <c r="EL4" s="313" t="s">
        <v>96</v>
      </c>
      <c r="EM4" s="348" t="s">
        <v>99</v>
      </c>
      <c r="EN4" s="313" t="s">
        <v>94</v>
      </c>
      <c r="EO4" s="313" t="s">
        <v>95</v>
      </c>
      <c r="EP4" s="313" t="s">
        <v>96</v>
      </c>
      <c r="EQ4" s="348" t="s">
        <v>99</v>
      </c>
      <c r="ER4" s="313" t="s">
        <v>94</v>
      </c>
      <c r="ES4" s="313" t="s">
        <v>95</v>
      </c>
      <c r="ET4" s="313" t="s">
        <v>96</v>
      </c>
      <c r="EU4" s="348" t="s">
        <v>99</v>
      </c>
      <c r="EV4" s="313" t="s">
        <v>94</v>
      </c>
      <c r="EW4" s="313" t="s">
        <v>95</v>
      </c>
      <c r="EX4" s="313" t="s">
        <v>96</v>
      </c>
      <c r="EY4" s="348" t="s">
        <v>99</v>
      </c>
      <c r="EZ4" s="313" t="s">
        <v>94</v>
      </c>
      <c r="FA4" s="313" t="s">
        <v>95</v>
      </c>
      <c r="FB4" s="313" t="s">
        <v>96</v>
      </c>
      <c r="FC4" s="348" t="s">
        <v>99</v>
      </c>
      <c r="FD4" s="313" t="s">
        <v>94</v>
      </c>
      <c r="FE4" s="313" t="s">
        <v>95</v>
      </c>
      <c r="FF4" s="313" t="s">
        <v>96</v>
      </c>
      <c r="FG4" s="348" t="s">
        <v>99</v>
      </c>
      <c r="FH4" s="313" t="s">
        <v>94</v>
      </c>
      <c r="FI4" s="313" t="s">
        <v>95</v>
      </c>
      <c r="FJ4" s="313" t="s">
        <v>96</v>
      </c>
      <c r="FK4" s="348" t="s">
        <v>99</v>
      </c>
      <c r="FL4" s="313" t="s">
        <v>94</v>
      </c>
      <c r="FM4" s="313" t="s">
        <v>95</v>
      </c>
      <c r="FN4" s="313" t="s">
        <v>96</v>
      </c>
      <c r="FO4" s="348" t="s">
        <v>99</v>
      </c>
      <c r="FP4" s="313" t="s">
        <v>94</v>
      </c>
      <c r="FQ4" s="313" t="s">
        <v>95</v>
      </c>
      <c r="FR4" s="313" t="s">
        <v>96</v>
      </c>
      <c r="FS4" s="348" t="s">
        <v>99</v>
      </c>
      <c r="FT4" s="313" t="s">
        <v>94</v>
      </c>
      <c r="FU4" s="313" t="s">
        <v>95</v>
      </c>
      <c r="FV4" s="313" t="s">
        <v>96</v>
      </c>
      <c r="FW4" s="348" t="s">
        <v>99</v>
      </c>
      <c r="FX4" s="313" t="s">
        <v>94</v>
      </c>
      <c r="FY4" s="313" t="s">
        <v>95</v>
      </c>
      <c r="FZ4" s="313" t="s">
        <v>96</v>
      </c>
      <c r="GA4" s="348" t="s">
        <v>99</v>
      </c>
      <c r="GB4" s="313" t="s">
        <v>94</v>
      </c>
      <c r="GC4" s="313" t="s">
        <v>95</v>
      </c>
      <c r="GD4" s="313" t="s">
        <v>96</v>
      </c>
      <c r="GE4" s="348" t="s">
        <v>99</v>
      </c>
      <c r="GF4" s="313" t="s">
        <v>94</v>
      </c>
      <c r="GG4" s="313" t="s">
        <v>95</v>
      </c>
      <c r="GH4" s="313" t="s">
        <v>96</v>
      </c>
      <c r="GI4" s="348" t="s">
        <v>99</v>
      </c>
      <c r="GJ4" s="313" t="s">
        <v>94</v>
      </c>
      <c r="GK4" s="313" t="s">
        <v>95</v>
      </c>
      <c r="GL4" s="313" t="s">
        <v>96</v>
      </c>
      <c r="GM4" s="348" t="s">
        <v>99</v>
      </c>
      <c r="GN4" s="313" t="s">
        <v>94</v>
      </c>
      <c r="GO4" s="313" t="s">
        <v>95</v>
      </c>
      <c r="GP4" s="313" t="s">
        <v>96</v>
      </c>
      <c r="GQ4" s="348" t="s">
        <v>99</v>
      </c>
      <c r="GR4" s="313" t="s">
        <v>94</v>
      </c>
      <c r="GS4" s="313" t="s">
        <v>95</v>
      </c>
      <c r="GT4" s="313" t="s">
        <v>96</v>
      </c>
      <c r="GU4" s="348" t="s">
        <v>99</v>
      </c>
      <c r="GV4" s="313" t="s">
        <v>94</v>
      </c>
      <c r="GW4" s="313" t="s">
        <v>95</v>
      </c>
      <c r="GX4" s="313" t="s">
        <v>96</v>
      </c>
      <c r="GY4" s="348" t="s">
        <v>99</v>
      </c>
      <c r="GZ4" s="313" t="s">
        <v>94</v>
      </c>
      <c r="HA4" s="313" t="s">
        <v>95</v>
      </c>
      <c r="HB4" s="313" t="s">
        <v>96</v>
      </c>
      <c r="HC4" s="348" t="s">
        <v>99</v>
      </c>
      <c r="HD4" s="313" t="s">
        <v>94</v>
      </c>
      <c r="HE4" s="313" t="s">
        <v>95</v>
      </c>
      <c r="HF4" s="313" t="s">
        <v>96</v>
      </c>
      <c r="HG4" s="348" t="s">
        <v>99</v>
      </c>
      <c r="HH4" s="313" t="s">
        <v>94</v>
      </c>
      <c r="HI4" s="313" t="s">
        <v>95</v>
      </c>
      <c r="HJ4" s="313" t="s">
        <v>96</v>
      </c>
      <c r="HK4" s="351" t="s">
        <v>99</v>
      </c>
    </row>
    <row r="5" spans="1:234" ht="15" customHeight="1" thickTop="1">
      <c r="A5" s="686">
        <f>WEEKNUM(B6)</f>
        <v>23</v>
      </c>
      <c r="B5" s="314">
        <f>A2</f>
        <v>46174</v>
      </c>
      <c r="C5" s="315" t="str">
        <f t="shared" ref="C5:C7" si="0">TEXT(B5,"ddd")</f>
        <v>Sen</v>
      </c>
      <c r="D5" s="316">
        <f>SUMIF($H$4:$HK$4,$D$4,H5:HK5)</f>
        <v>177245.12129032257</v>
      </c>
      <c r="E5" s="316">
        <f ca="1">SUMIF($H$4:$HK$4,$E$4,H5:HK5)</f>
        <v>146396.79900000009</v>
      </c>
      <c r="F5" s="316">
        <f t="shared" ref="F5:F43" ca="1" si="1">E5-D5</f>
        <v>-30848.322290322481</v>
      </c>
      <c r="G5" s="317">
        <f ca="1">E5/D5</f>
        <v>0.82595671990433073</v>
      </c>
      <c r="H5" s="316">
        <f>INDEX('SO JUNI 2026 (Rev.2)'!$B$6:$BI$51,MATCH(B5,'SO JUNI 2026 (Rev.2)'!$B$6:$B$51,0),MATCH($H$3,'SO JUNI 2026 (Rev.2)'!$B$5:$XI$5,0))</f>
        <v>1199.5729032258068</v>
      </c>
      <c r="I5" s="316">
        <f>INDEX('Summary sales'!$A$6:$BY$50,MATCH(B5,'Summary sales'!$A$6:$A$50,0),MATCH($H$3,'Summary sales'!$A$7:$BY$7,0))</f>
        <v>925.61000000010245</v>
      </c>
      <c r="J5" s="316">
        <f t="shared" ref="J5:J43" si="2">I5-H5</f>
        <v>-273.96290322570439</v>
      </c>
      <c r="K5" s="317">
        <f>I5/H5</f>
        <v>0.77161629569242296</v>
      </c>
      <c r="L5" s="316">
        <f>INDEX('SO JUNI 2026 (Rev.2)'!$B$6:$BI$51,MATCH(B5,'SO JUNI 2026 (Rev.2)'!$B$6:$B$51,0),MATCH($L$3,'SO JUNI 2026 (Rev.2)'!$B$5:$XI$5,0))</f>
        <v>2000</v>
      </c>
      <c r="M5" s="316">
        <f>INDEX('Summary sales'!$A$6:$BY$50,MATCH($B5,'Summary sales'!$A$6:$A$50,0),MATCH($L$3,'Summary sales'!$A$7:$BY$7,0))</f>
        <v>669.75</v>
      </c>
      <c r="N5" s="316">
        <f t="shared" ref="N5:N43" si="3">M5-L5</f>
        <v>-1330.25</v>
      </c>
      <c r="O5" s="317">
        <f>M5/L5</f>
        <v>0.33487499999999998</v>
      </c>
      <c r="P5" s="316">
        <f>INDEX('SO JUNI 2026 (Rev.2)'!$B$6:$BI$51,MATCH(B5,'SO JUNI 2026 (Rev.2)'!$B$6:$B$51,0),MATCH($P$3,'SO JUNI 2026 (Rev.2)'!$B$5:$XI$5,0))</f>
        <v>1200</v>
      </c>
      <c r="Q5" s="316">
        <f>INDEX('Summary sales'!$A$6:$BY$50,MATCH($B5,'Summary sales'!$A$6:$A$50,0),MATCH($P$3,'Summary sales'!$A$7:$BY$7,0))</f>
        <v>586.06999999983236</v>
      </c>
      <c r="R5" s="316">
        <f t="shared" ref="R5:R43" si="4">Q5-P5</f>
        <v>-613.93000000016764</v>
      </c>
      <c r="S5" s="317">
        <f>Q5/P5</f>
        <v>0.48839166666652695</v>
      </c>
      <c r="T5" s="316">
        <f>INDEX('SO JUNI 2026 (Rev.2)'!$B$6:$BI$51,MATCH(B5,'SO JUNI 2026 (Rev.2)'!$B$6:$B$51,0),MATCH($T$3,'SO JUNI 2026 (Rev.2)'!$B$5:$XI$5,0))</f>
        <v>3300</v>
      </c>
      <c r="U5" s="316">
        <f>INDEX('Summary sales'!$A$6:$BY$50,MATCH($B5,'Summary sales'!$A$6:$A$50,0),MATCH($T$3,'Summary sales'!$A$7:$BY$7,0))</f>
        <v>0</v>
      </c>
      <c r="V5" s="316">
        <f t="shared" ref="V5:V43" si="5">U5-T5</f>
        <v>-3300</v>
      </c>
      <c r="W5" s="317">
        <f>U5/T5</f>
        <v>0</v>
      </c>
      <c r="X5" s="316">
        <f>INDEX('SO JUNI 2026 (Rev.2)'!$B$6:$BI$51,MATCH(B5,'SO JUNI 2026 (Rev.2)'!$B$6:$B$51,0),MATCH($X$3,'SO JUNI 2026 (Rev.2)'!$B$5:$XI$5,0))</f>
        <v>644.02064516129087</v>
      </c>
      <c r="Y5" s="316">
        <f>INDEX('Summary sales'!$A$6:$BY$50,MATCH($B5,'Summary sales'!$A$6:$A$50,0),MATCH($X$3,'Summary sales'!$A$7:$BY$7,0))</f>
        <v>403.06999999994878</v>
      </c>
      <c r="Z5" s="316">
        <f t="shared" ref="Z5:Z43" si="6">Y5-X5</f>
        <v>-240.95064516134209</v>
      </c>
      <c r="AA5" s="317">
        <f>Y5/X5</f>
        <v>0.62586502937184951</v>
      </c>
      <c r="AB5" s="316">
        <f>INDEX('SO JUNI 2026 (Rev.2)'!$B$6:$BI$51,MATCH(B5,'SO JUNI 2026 (Rev.2)'!$B$6:$B$51,0),MATCH($AB$3,'SO JUNI 2026 (Rev.2)'!$B$5:$XI$5,0))</f>
        <v>0</v>
      </c>
      <c r="AC5" s="316">
        <f>INDEX('Summary sales'!$A$6:$BY$50,MATCH($B5,'Summary sales'!$A$6:$A$50,0),MATCH($AB$3,'Summary sales'!$A$7:$BY$7,0))</f>
        <v>0</v>
      </c>
      <c r="AD5" s="316">
        <f t="shared" ref="AD5:AD7" si="7">AC5-AB5</f>
        <v>0</v>
      </c>
      <c r="AE5" s="317">
        <f>AC5-AB5</f>
        <v>0</v>
      </c>
      <c r="AF5" s="316">
        <f>INDEX('SO JUNI 2026 (Rev.2)'!$B$6:$BI$51,MATCH(B5,'SO JUNI 2026 (Rev.2)'!$B$6:$B$51,0),MATCH($AF$3,'SO JUNI 2026 (Rev.2)'!$B$5:$XI$5,0))</f>
        <v>150</v>
      </c>
      <c r="AG5" s="316">
        <f>INDEX('Summary sales'!$A$6:$BY$50,MATCH($B5,'Summary sales'!$A$6:$A$50,0),MATCH($AF$3,'Summary sales'!$A$7:$BY$7,0))</f>
        <v>0</v>
      </c>
      <c r="AH5" s="316">
        <f t="shared" ref="AH5:AH43" si="8">AG5-AF5</f>
        <v>-150</v>
      </c>
      <c r="AI5" s="317">
        <f>AG5/AF5</f>
        <v>0</v>
      </c>
      <c r="AJ5" s="316">
        <f>INDEX('SO JUNI 2026 (Rev.2)'!$B$6:$BI$51,MATCH(B5,'SO JUNI 2026 (Rev.2)'!$B$6:$B$51,0),MATCH($AJ$3,'SO JUNI 2026 (Rev.2)'!$B$5:$XI$5,0))</f>
        <v>603.76322580644887</v>
      </c>
      <c r="AK5" s="316">
        <f>INDEX('Summary sales'!$A$6:$BY$50,MATCH($B5,'Summary sales'!$A$6:$A$50,0),MATCH($AJ$3,'Summary sales'!$A$7:$BY$7,0))</f>
        <v>561.96000000007916</v>
      </c>
      <c r="AL5" s="316">
        <f t="shared" ref="AL5:AL43" si="9">AK5-AJ5</f>
        <v>-41.80322580636971</v>
      </c>
      <c r="AM5" s="317">
        <f>AK5/AJ5</f>
        <v>0.93076221932772907</v>
      </c>
      <c r="AN5" s="316">
        <f>INDEX('SO JUNI 2026 (Rev.2)'!$B$6:$BI$51,MATCH(B5,'SO JUNI 2026 (Rev.2)'!$B$6:$B$51,0),MATCH($AN$3,'SO JUNI 2026 (Rev.2)'!$B$5:$XI$5,0))</f>
        <v>673.27548387096704</v>
      </c>
      <c r="AO5" s="316">
        <f>INDEX('Summary sales'!$A$6:$BY$50,MATCH($B5,'Summary sales'!$A$6:$A$50,0),MATCH($AN$3,'Summary sales'!$A$7:$BY$7,0))</f>
        <v>381.43000000005122</v>
      </c>
      <c r="AP5" s="316">
        <f t="shared" ref="AP5:AP43" si="10">AO5-AN5</f>
        <v>-291.84548387091581</v>
      </c>
      <c r="AQ5" s="317">
        <f>AO5/AN5</f>
        <v>0.5665288713722898</v>
      </c>
      <c r="AR5" s="316">
        <f>INDEX('SO JUNI 2026 (Rev.2)'!$B$6:$BI$51,MATCH(B5,'SO JUNI 2026 (Rev.2)'!$B$6:$B$51,0),MATCH($AR$3,'SO JUNI 2026 (Rev.2)'!$B$5:$XI$5,0))</f>
        <v>0</v>
      </c>
      <c r="AS5" s="316">
        <f>INDEX('Summary sales'!$A$6:$BY$50,MATCH($B5,'Summary sales'!$A$6:$A$50,0),MATCH($AR$3,'Summary sales'!$A$7:$BY$7,0))</f>
        <v>6249.8700000010431</v>
      </c>
      <c r="AT5" s="316">
        <f t="shared" ref="AT5:AT43" si="11">AS5-AR5</f>
        <v>6249.8700000010431</v>
      </c>
      <c r="AU5" s="317" t="e">
        <f>AS5/AR5</f>
        <v>#DIV/0!</v>
      </c>
      <c r="AV5" s="316">
        <f>INDEX('SO JUNI 2026 (Rev.2)'!$B$6:$BI$51,MATCH(B5,'SO JUNI 2026 (Rev.2)'!$B$6:$B$51,0),MATCH($AV$3,'SO JUNI 2026 (Rev.2)'!$B$5:$XI$5,0))</f>
        <v>0</v>
      </c>
      <c r="AW5" s="316">
        <f>INDEX('Summary sales'!$A$6:$BY$50,MATCH($B5,'Summary sales'!$A$6:$A$50,0),MATCH($AV$3,'Summary sales'!$A$7:$BY$7,0))</f>
        <v>0</v>
      </c>
      <c r="AX5" s="316">
        <f t="shared" ref="AX5:AX43" si="12">AW5-AV5</f>
        <v>0</v>
      </c>
      <c r="AY5" s="317" t="e">
        <f>AW5/AV5</f>
        <v>#DIV/0!</v>
      </c>
      <c r="AZ5" s="316">
        <f>INDEX('SO JUNI 2026 (Rev.2)'!$B$6:$BI$51,MATCH(B5,'SO JUNI 2026 (Rev.2)'!$B$6:$B$51,0),MATCH($AZ$3,'SO JUNI 2026 (Rev.2)'!$B$5:$XI$5,0))</f>
        <v>2000</v>
      </c>
      <c r="BA5" s="316">
        <f>INDEX('Summary sales'!$A$6:$BY$50,MATCH($B5,'Summary sales'!$A$6:$A$50,0),MATCH($AZ$3,'Summary sales'!$A$7:$BY$7,0))</f>
        <v>159.07000000006519</v>
      </c>
      <c r="BB5" s="316">
        <f t="shared" ref="BB5:BB43" si="13">BA5-AZ5</f>
        <v>-1840.9299999999348</v>
      </c>
      <c r="BC5" s="317">
        <f>BA5/AZ5</f>
        <v>7.9535000000032594E-2</v>
      </c>
      <c r="BD5" s="316">
        <f>INDEX('SO JUNI 2026 (Rev.2)'!$B$6:$BI$51,MATCH(B5,'SO JUNI 2026 (Rev.2)'!$B$6:$B$51,0),MATCH($BD$3,'SO JUNI 2026 (Rev.2)'!$B$5:$XI$5,0))</f>
        <v>750</v>
      </c>
      <c r="BE5" s="316">
        <f>INDEX('Summary sales'!$A$6:$BY$50,MATCH($B5,'Summary sales'!$A$6:$A$50,0),MATCH($BD$3,'Summary sales'!$A$7:$BY$7,0))</f>
        <v>0</v>
      </c>
      <c r="BF5" s="316">
        <f t="shared" ref="BF5:BF43" si="14">BE5-BD5</f>
        <v>-750</v>
      </c>
      <c r="BG5" s="317">
        <f>BE5/BD5</f>
        <v>0</v>
      </c>
      <c r="BH5" s="316">
        <f>INDEX('SO JUNI 2026 (Rev.2)'!$B$6:$BI$51,MATCH(B5,'SO JUNI 2026 (Rev.2)'!$B$6:$B$51,0),MATCH($BH$3,'SO JUNI 2026 (Rev.2)'!$B$5:$XI$5,0))</f>
        <v>9300</v>
      </c>
      <c r="BI5" s="316">
        <f>INDEX('Summary sales'!$A$6:$BY$50,MATCH($B5,'Summary sales'!$A$6:$A$50,0),MATCH($BH$3,'Summary sales'!$A$7:$BY$7,0))</f>
        <v>9753.6999999999534</v>
      </c>
      <c r="BJ5" s="316">
        <f t="shared" ref="BJ5:BJ43" si="15">BI5-BH5</f>
        <v>453.69999999995343</v>
      </c>
      <c r="BK5" s="317">
        <f>BI5/BH5</f>
        <v>1.0487849462365542</v>
      </c>
      <c r="BL5" s="316">
        <f>INDEX('SO JUNI 2026 (Rev.2)'!$B$6:$BI$51,MATCH(B5,'SO JUNI 2026 (Rev.2)'!$B$6:$B$51,0),MATCH($BL$3,'SO JUNI 2026 (Rev.2)'!$B$5:$XI$5,0))</f>
        <v>9000.0570967741915</v>
      </c>
      <c r="BM5" s="316">
        <f>INDEX('Summary sales'!$A$6:$BY$50,MATCH($B5,'Summary sales'!$A$6:$A$50,0),MATCH($BL$3,'Summary sales'!$A$7:$BY$7,0))</f>
        <v>3800.8800000003539</v>
      </c>
      <c r="BN5" s="316">
        <f t="shared" ref="BN5:BN43" si="16">BM5-BL5</f>
        <v>-5199.1770967738375</v>
      </c>
      <c r="BO5" s="317">
        <f>BM5/BL5</f>
        <v>0.42231732078262801</v>
      </c>
      <c r="BP5" s="316">
        <f>INDEX('SO JUNI 2026 (Rev.2)'!$B$6:$BI$51,MATCH(B5,'SO JUNI 2026 (Rev.2)'!$B$6:$B$51,0),MATCH($BP$3,'SO JUNI 2026 (Rev.2)'!$B$5:$XI$5,0))</f>
        <v>1300</v>
      </c>
      <c r="BQ5" s="316">
        <f>INDEX('Summary sales'!$A$6:$BY$50,MATCH($B5,'Summary sales'!$A$6:$A$50,0),MATCH($BP$3,'Summary sales'!$A$7:$BY$7,0))</f>
        <v>1211.6500000000233</v>
      </c>
      <c r="BR5" s="316">
        <f t="shared" ref="BR5:BR43" si="17">BQ5-BP5</f>
        <v>-88.349999999976717</v>
      </c>
      <c r="BS5" s="317">
        <f>BQ5/BP5</f>
        <v>0.93203846153847947</v>
      </c>
      <c r="BT5" s="316">
        <f>INDEX('SO JUNI 2026 (Rev.2)'!$B$6:$BI$51,MATCH(B5,'SO JUNI 2026 (Rev.2)'!$B$6:$B$51,0),MATCH($BT$3,'SO JUNI 2026 (Rev.2)'!$B$5:$XI$5,0))</f>
        <v>1000</v>
      </c>
      <c r="BU5" s="316">
        <f>INDEX('Summary sales'!$A$6:$BY$50,MATCH($B5,'Summary sales'!$A$6:$A$50,0),MATCH($BT$3,'Summary sales'!$A$7:$BY$7,0))</f>
        <v>780.06199999991804</v>
      </c>
      <c r="BV5" s="316">
        <f t="shared" ref="BV5:BV43" si="18">BU5-BT5</f>
        <v>-219.93800000008196</v>
      </c>
      <c r="BW5" s="317">
        <f>BU5/BT5</f>
        <v>0.7800619999999181</v>
      </c>
      <c r="BX5" s="316">
        <f>INDEX('SO JUNI 2026 (Rev.2)'!$B$6:$BI$51,MATCH(B5,'SO JUNI 2026 (Rev.2)'!$B$6:$B$51,0),MATCH($BX$3,'SO JUNI 2026 (Rev.2)'!$B$5:$XI$5,0))</f>
        <v>5500</v>
      </c>
      <c r="BY5" s="316">
        <f ca="1">INDEX('Summary sales'!$A$6:$BY$50,MATCH($B5,'Summary sales'!$A$6:$A$50,0),MATCH($BX$3,'Summary sales'!$A$7:$BY$7,0))</f>
        <v>2697.35</v>
      </c>
      <c r="BZ5" s="316">
        <f t="shared" ref="BZ5:BZ43" ca="1" si="19">BY5-BX5</f>
        <v>-2802.65</v>
      </c>
      <c r="CA5" s="317">
        <f ca="1">BY5/BX5</f>
        <v>0.49042727272727271</v>
      </c>
      <c r="CB5" s="316">
        <f>INDEX('SO JUNI 2026 (Rev.2)'!$B$6:$BI$51,MATCH(B5,'SO JUNI 2026 (Rev.2)'!$B$6:$B$51,0),MATCH($CB$3,'SO JUNI 2026 (Rev.2)'!$B$5:$XI$5,0))</f>
        <v>0</v>
      </c>
      <c r="CC5" s="316">
        <f>INDEX('Summary sales'!$A$6:$BY$50,MATCH($B5,'Summary sales'!$A$6:$A$50,0),MATCH($CB$3,'Summary sales'!$A$7:$BY$7,0))</f>
        <v>0</v>
      </c>
      <c r="CD5" s="316">
        <f t="shared" ref="CD5:CD43" si="20">CC5-CB5</f>
        <v>0</v>
      </c>
      <c r="CE5" s="317" t="e">
        <f>CC5/CB5</f>
        <v>#DIV/0!</v>
      </c>
      <c r="CF5" s="316">
        <f>INDEX('SO JUNI 2026 (Rev.2)'!$B$6:$BI$51,MATCH(B5,'SO JUNI 2026 (Rev.2)'!$B$6:$B$51,0),MATCH($CF$3,'SO JUNI 2026 (Rev.2)'!$B$5:$XI$5,0))</f>
        <v>89.451612903225808</v>
      </c>
      <c r="CG5" s="316">
        <f>INDEX('Summary sales'!$A$6:$BY$50,MATCH($B5,'Summary sales'!$A$6:$A$50,0),MATCH($CF$3,'Summary sales'!$A$7:$BY$7,0))</f>
        <v>52.389000000010128</v>
      </c>
      <c r="CH5" s="316">
        <f t="shared" ref="CH5:CH43" si="21">CG5-CF5</f>
        <v>-37.06261290321568</v>
      </c>
      <c r="CI5" s="317">
        <f>CG5/CF5</f>
        <v>0.58566858997486981</v>
      </c>
      <c r="CJ5" s="316">
        <f>INDEX('SO JUNI 2026 (Rev.2)'!$B$6:$BI$51,MATCH(B5,'SO JUNI 2026 (Rev.2)'!$B$6:$B$51,0),MATCH($CJ$3,'SO JUNI 2026 (Rev.2)'!$B$5:$XI$5,0))</f>
        <v>3500</v>
      </c>
      <c r="CK5" s="316">
        <f>INDEX('Summary sales'!$A$6:$BY$50,MATCH($B5,'Summary sales'!$A$6:$A$50,0),MATCH($CJ$3,'Summary sales'!$A$7:$BY$7,0))</f>
        <v>106.29999999981374</v>
      </c>
      <c r="CL5" s="316">
        <f t="shared" ref="CL5:CL43" si="22">CK5-CJ5</f>
        <v>-3393.7000000001863</v>
      </c>
      <c r="CM5" s="317">
        <f>CK5/CJ5</f>
        <v>3.0371428571375352E-2</v>
      </c>
      <c r="CN5" s="316">
        <f>INDEX('SO JUNI 2026 (Rev.2)'!$B$6:$BI$51,MATCH(B5,'SO JUNI 2026 (Rev.2)'!$B$6:$B$51,0),MATCH($CN$3,'SO JUNI 2026 (Rev.2)'!$B$5:$XI$5,0))</f>
        <v>5500</v>
      </c>
      <c r="CO5" s="316">
        <f>INDEX('Summary sales'!$A$6:$BY$50,MATCH($B5,'Summary sales'!$A$6:$A$50,0),MATCH($CN$3,'Summary sales'!$A$7:$BY$7,0))</f>
        <v>0</v>
      </c>
      <c r="CP5" s="316">
        <f t="shared" ref="CP5:CP43" si="23">CO5-CN5</f>
        <v>-5500</v>
      </c>
      <c r="CQ5" s="317">
        <f>CO5/CN5</f>
        <v>0</v>
      </c>
      <c r="CR5" s="316">
        <f>INDEX('SO JUNI 2026 (Rev.2)'!$B$6:$BI$51,MATCH(B5,'SO JUNI 2026 (Rev.2)'!$B$6:$B$51,0),MATCH($CR$3,'SO JUNI 2026 (Rev.2)'!$B$5:$XI$5,0))</f>
        <v>0</v>
      </c>
      <c r="CS5" s="316">
        <f>INDEX('Summary sales'!$A$6:$BY$50,MATCH($B5,'Summary sales'!$A$6:$A$50,0),MATCH($CR$3,'Summary sales'!$A$7:$BY$7,0))</f>
        <v>0</v>
      </c>
      <c r="CT5" s="316">
        <f t="shared" ref="CT5:CT43" si="24">CS5-CR5</f>
        <v>0</v>
      </c>
      <c r="CU5" s="317">
        <f>CO5/CN5</f>
        <v>0</v>
      </c>
      <c r="CV5" s="316">
        <f>INDEX('SO JUNI 2026 (Rev.2)'!$B$6:$BI$51,MATCH(B5,'SO JUNI 2026 (Rev.2)'!$B$6:$B$51,0),MATCH($CV$3,'SO JUNI 2026 (Rev.2)'!$B$5:$XI$5,0))</f>
        <v>4000</v>
      </c>
      <c r="CW5" s="316">
        <f>INDEX('Summary sales'!$A$6:$BY$50,MATCH($B5,'Summary sales'!$A$6:$A$50,0),MATCH($CV$3,'Summary sales'!$A$7:$BY$7,0))</f>
        <v>2166.6699999999255</v>
      </c>
      <c r="CX5" s="316">
        <f t="shared" ref="CX5:CX43" si="25">CW5-CV5</f>
        <v>-1833.3300000000745</v>
      </c>
      <c r="CY5" s="317">
        <f>CW5/CV5</f>
        <v>0.54166749999998143</v>
      </c>
      <c r="CZ5" s="316">
        <f>INDEX('SO JUNI 2026 (Rev.2)'!$B$6:$BI$51,MATCH(B5,'SO JUNI 2026 (Rev.2)'!$B$6:$B$51,0),MATCH($CZ$3,'SO JUNI 2026 (Rev.2)'!$B$5:$XI$5,0))</f>
        <v>2500</v>
      </c>
      <c r="DA5" s="316">
        <f>INDEX('Summary sales'!$A$6:$BY$50,MATCH($B5,'Summary sales'!$A$6:$A$50,0),MATCH($CZ$3,'Summary sales'!$A$7:$BY$7,0))</f>
        <v>2702.16</v>
      </c>
      <c r="DB5" s="316">
        <f t="shared" ref="DB5:DB43" si="26">DA5-CZ5</f>
        <v>202.15999999999985</v>
      </c>
      <c r="DC5" s="317">
        <f>CW5/CV5</f>
        <v>0.54166749999998143</v>
      </c>
      <c r="DD5" s="316">
        <f>INDEX('SO JUNI 2026 (Rev.2)'!$B$6:$BI$51,MATCH(B5,'SO JUNI 2026 (Rev.2)'!$B$6:$B$51,0),MATCH($DD$3,'SO JUNI 2026 (Rev.2)'!$B$5:$XI$5,0))</f>
        <v>8000</v>
      </c>
      <c r="DE5" s="316">
        <f>INDEX('Summary sales'!$A$6:$BY$50,MATCH($B5,'Summary sales'!$A$6:$A$50,0),MATCH($DD$3,'Summary sales'!$A$7:$BY$7,0))</f>
        <v>0</v>
      </c>
      <c r="DF5" s="316">
        <f t="shared" ref="DF5:DF43" si="27">DE5-DD5</f>
        <v>-8000</v>
      </c>
      <c r="DG5" s="317">
        <f>DE5/DD5</f>
        <v>0</v>
      </c>
      <c r="DH5" s="316">
        <f>INDEX('SO JUNI 2026 (Rev.2)'!$B$6:$BI$51,MATCH(B5,'SO JUNI 2026 (Rev.2)'!$B$6:$B$51,0),MATCH($DH$3,'SO JUNI 2026 (Rev.2)'!$B$5:$XI$5,0))</f>
        <v>10000</v>
      </c>
      <c r="DI5" s="316">
        <f>INDEX('Summary sales'!$A$6:$BY$50,MATCH($B5,'Summary sales'!$A$6:$A$50,0),MATCH($DH$3,'Summary sales'!$A$7:$BY$7,0))</f>
        <v>13165.778999999166</v>
      </c>
      <c r="DJ5" s="316">
        <f t="shared" ref="DJ5:DJ43" si="28">DI5-DH5</f>
        <v>3165.7789999991655</v>
      </c>
      <c r="DK5" s="317">
        <f>DI5/DH5</f>
        <v>1.3165778999999165</v>
      </c>
      <c r="DL5" s="316">
        <f>INDEX('SO JUNI 2026 (Rev.2)'!$B$6:$BI$51,MATCH(B5,'SO JUNI 2026 (Rev.2)'!$B$6:$B$51,0),MATCH($DL$3,'SO JUNI 2026 (Rev.2)'!$B$5:$XI$5,0))</f>
        <v>2020.8603225806426</v>
      </c>
      <c r="DM5" s="316">
        <f>INDEX('Summary sales'!$A$6:$BY$50,MATCH($B5,'Summary sales'!$A$6:$A$50,0),MATCH($DL$3,'Summary sales'!$A$7:$BY$7,0))</f>
        <v>985.56000000052154</v>
      </c>
      <c r="DN5" s="316">
        <f t="shared" ref="DN5:DN43" si="29">DM5-DL5</f>
        <v>-1035.300322580121</v>
      </c>
      <c r="DO5" s="317">
        <f>DM5/DL5</f>
        <v>0.48769328042521987</v>
      </c>
      <c r="DP5" s="316">
        <f>INDEX('SO JUNI 2026 (Rev.2)'!$B$6:$BI$51,MATCH(B5,'SO JUNI 2026 (Rev.2)'!$B$6:$B$51,0),MATCH($DP$3,'SO JUNI 2026 (Rev.2)'!$B$5:$XI$5,0))</f>
        <v>800</v>
      </c>
      <c r="DQ5" s="316">
        <f>INDEX('Summary sales'!$A$6:$BY$50,MATCH($B5,'Summary sales'!$A$6:$A$50,0),MATCH($DP$3,'Summary sales'!$A$7:$BY$7,0))</f>
        <v>42.090000000083819</v>
      </c>
      <c r="DR5" s="316">
        <f t="shared" ref="DR5:DR43" si="30">DQ5-DP5</f>
        <v>-757.90999999991618</v>
      </c>
      <c r="DS5" s="317">
        <f>DQ5/DP5</f>
        <v>5.2612500000104777E-2</v>
      </c>
      <c r="DT5" s="316">
        <f>INDEX('SO JUNI 2026 (Rev.2)'!$B$6:$BI$51,MATCH(B5,'SO JUNI 2026 (Rev.2)'!$B$6:$B$51,0),MATCH($DT$3,'SO JUNI 2026 (Rev.2)'!$B$5:$XI$5,0))</f>
        <v>7200</v>
      </c>
      <c r="DU5" s="316">
        <f>INDEX('Summary sales'!$A$6:$BY$50,MATCH($B5,'Summary sales'!$A$6:$A$50,0),MATCH($DT$3,'Summary sales'!$A$7:$BY$7,0))</f>
        <v>3154.2800000002608</v>
      </c>
      <c r="DV5" s="316">
        <f t="shared" ref="DV5:DV43" si="31">DU5-DT5</f>
        <v>-4045.7199999997392</v>
      </c>
      <c r="DW5" s="317">
        <f>DU5/DT5</f>
        <v>0.43809444444448065</v>
      </c>
      <c r="DX5" s="316">
        <f>INDEX('SO JUNI 2026 (Rev.2)'!$B$6:$BI$51,MATCH(B5,'SO JUNI 2026 (Rev.2)'!$B$6:$B$51,0),MATCH($DX$3,'SO JUNI 2026 (Rev.2)'!$B$5:$XI$5,0))</f>
        <v>3499.876774193548</v>
      </c>
      <c r="DY5" s="316">
        <f>INDEX('Summary sales'!$A$6:$BY$50,MATCH($B5,'Summary sales'!$A$6:$A$50,0),MATCH($DX$3,'Summary sales'!$A$7:$BY$7,0))</f>
        <v>0</v>
      </c>
      <c r="DZ5" s="316">
        <f t="shared" ref="DZ5:DZ43" si="32">DY5-DX5</f>
        <v>-3499.876774193548</v>
      </c>
      <c r="EA5" s="317">
        <f>DY5/DX5</f>
        <v>0</v>
      </c>
      <c r="EB5" s="316">
        <f>INDEX('SO JUNI 2026 (Rev.2)'!$B$6:$BI$51,MATCH(B5,'SO JUNI 2026 (Rev.2)'!$B$6:$B$51,0),MATCH($EB$3,'SO JUNI 2026 (Rev.2)'!$B$5:$XI$5,0))</f>
        <v>2043.2745161290325</v>
      </c>
      <c r="EC5" s="316">
        <f>INDEX('Summary sales'!$A$6:$BY$50,MATCH($B5,'Summary sales'!$A$6:$A$50,0),MATCH($EB$3,'Summary sales'!$A$7:$BY$7,0))</f>
        <v>1569.3100000000559</v>
      </c>
      <c r="ED5" s="316">
        <f t="shared" ref="ED5:ED43" si="33">EC5-EB5</f>
        <v>-473.96451612897658</v>
      </c>
      <c r="EE5" s="317">
        <f>EC5/EB5</f>
        <v>0.76803678977658929</v>
      </c>
      <c r="EF5" s="316">
        <f>INDEX('SO JUNI 2026 (Rev.2)'!$B$6:$BI$51,MATCH(B5,'SO JUNI 2026 (Rev.2)'!$B$6:$B$51,0),MATCH($EF$3,'SO JUNI 2026 (Rev.2)'!$B$5:$XI$5,0))</f>
        <v>0</v>
      </c>
      <c r="EG5" s="316">
        <f>INDEX('Summary sales'!$A$6:$BY$50,MATCH($B5,'Summary sales'!$A$6:$A$50,0),MATCH($EF$3,'Summary sales'!$A$7:$BY$7,0))</f>
        <v>0</v>
      </c>
      <c r="EH5" s="316">
        <f t="shared" ref="EH5:EH43" si="34">EG5-EF5</f>
        <v>0</v>
      </c>
      <c r="EI5" s="317" t="e">
        <f>EG5/EF5</f>
        <v>#DIV/0!</v>
      </c>
      <c r="EJ5" s="316">
        <f>INDEX('SO JUNI 2026 (Rev.2)'!$B$6:$BI$51,MATCH(B5,'SO JUNI 2026 (Rev.2)'!$B$6:$B$51,0),MATCH($EJ$3,'SO JUNI 2026 (Rev.2)'!$B$5:$XI$5,0))</f>
        <v>1000</v>
      </c>
      <c r="EK5" s="316">
        <f>INDEX('Summary sales'!$A$6:$BY$50,MATCH($B5,'Summary sales'!$A$6:$A$50,0),MATCH($EJ$3,'Summary sales'!$A$7:$BY$7,0))</f>
        <v>96.78000000002794</v>
      </c>
      <c r="EL5" s="316">
        <f t="shared" ref="EL5:EL43" si="35">EK5-EJ5</f>
        <v>-903.21999999997206</v>
      </c>
      <c r="EM5" s="317">
        <f>EK5/EJ5</f>
        <v>9.6780000000027941E-2</v>
      </c>
      <c r="EN5" s="316">
        <f>INDEX('SO JUNI 2026 (Rev.2)'!$B$6:$BI$51,MATCH(B5,'SO JUNI 2026 (Rev.2)'!$B$6:$B$51,0),MATCH($EN$3,'SO JUNI 2026 (Rev.2)'!$B$5:$XI$5,0))</f>
        <v>11007.047419354845</v>
      </c>
      <c r="EO5" s="316">
        <f>INDEX('Summary sales'!$A$6:$BY$50,MATCH($B5,'Summary sales'!$A$6:$A$50,0),MATCH($EN$3,'Summary sales'!$A$7:$BY$7,0))</f>
        <v>9680.4400000004098</v>
      </c>
      <c r="EP5" s="316">
        <f t="shared" ref="EP5:EP43" si="36">EO5-EN5</f>
        <v>-1326.6074193544355</v>
      </c>
      <c r="EQ5" s="317">
        <f>EO5/EN5</f>
        <v>0.87947654181795176</v>
      </c>
      <c r="ER5" s="316">
        <f>INDEX('SO JUNI 2026 (Rev.2)'!$B$6:$BI$51,MATCH(B5,'SO JUNI 2026 (Rev.2)'!$B$6:$B$51,0),MATCH($ER$3,'SO JUNI 2026 (Rev.2)'!$B$5:$XI$5,0))</f>
        <v>1519.5448387096778</v>
      </c>
      <c r="ES5" s="316">
        <f>INDEX('Summary sales'!$A$6:$BY$50,MATCH($B5,'Summary sales'!$A$6:$A$50,0),MATCH($ER$3,'Summary sales'!$A$7:$BY$7,0))</f>
        <v>2410.3499999998603</v>
      </c>
      <c r="ET5" s="316">
        <f t="shared" ref="ET5:ET43" si="37">ES5-ER5</f>
        <v>890.80516129018247</v>
      </c>
      <c r="EU5" s="317">
        <f>ES5/ER5</f>
        <v>1.5862315731641128</v>
      </c>
      <c r="EV5" s="316">
        <f>INDEX('SO JUNI 2026 (Rev.2)'!$B$6:$BI$51,MATCH(B5,'SO JUNI 2026 (Rev.2)'!$B$6:$B$51,0),MATCH($EV$3,'SO JUNI 2026 (Rev.2)'!$B$5:$XI$5,0))</f>
        <v>3999.6741935483842</v>
      </c>
      <c r="EW5" s="316">
        <f>INDEX('Summary sales'!$A$6:$BY$50,MATCH($B5,'Summary sales'!$A$6:$A$50,0),MATCH($EV$3,'Summary sales'!$A$7:$BY$7,0))</f>
        <v>3402.8999999994412</v>
      </c>
      <c r="EX5" s="316">
        <f t="shared" ref="EX5:EX43" si="38">EW5-EV5</f>
        <v>-596.774193548943</v>
      </c>
      <c r="EY5" s="317">
        <f>EW5/EV5</f>
        <v>0.85079429856772815</v>
      </c>
      <c r="EZ5" s="316">
        <f>INDEX('SO JUNI 2026 (Rev.2)'!$B$6:$BI$51,MATCH(B5,'SO JUNI 2026 (Rev.2)'!$B$6:$B$51,0),MATCH($EZ$3,'SO JUNI 2026 (Rev.2)'!$B$5:$XI$5,0))</f>
        <v>7000</v>
      </c>
      <c r="FA5" s="316">
        <f>INDEX('Summary sales'!$A$6:$BY$50,MATCH(B5,'Summary sales'!$A$6:$A$50,0),MATCH($EZ$3,'Summary sales'!$A$7:$BY$7,0))</f>
        <v>0</v>
      </c>
      <c r="FB5" s="316">
        <f t="shared" ref="FB5:FB43" si="39">FA5-EZ5</f>
        <v>-7000</v>
      </c>
      <c r="FC5" s="317">
        <f>FA5/EZ5</f>
        <v>0</v>
      </c>
      <c r="FD5" s="316">
        <f>INDEX('SO JUNI 2026 (Rev.2)'!$B$6:$BI$51,MATCH(B5,'SO JUNI 2026 (Rev.2)'!$B$6:$B$51,0),MATCH($FD$3,'SO JUNI 2026 (Rev.2)'!$B$5:$XI$5,0))</f>
        <v>0</v>
      </c>
      <c r="FE5" s="316">
        <f>INDEX('Summary sales'!$A$6:$BY$50,MATCH($B5,'Summary sales'!$A$6:$A$50,0),MATCH($FD$3,'Summary sales'!$A$7:$BY$7,0))</f>
        <v>0</v>
      </c>
      <c r="FF5" s="316">
        <f t="shared" ref="FF5:FF43" si="40">FE5-FD5</f>
        <v>0</v>
      </c>
      <c r="FG5" s="317" t="e">
        <f>FE5/FD5</f>
        <v>#DIV/0!</v>
      </c>
      <c r="FH5" s="316">
        <f>INDEX('SO JUNI 2026 (Rev.2)'!$B$6:$BI$51,MATCH(B5,'SO JUNI 2026 (Rev.2)'!$B$6:$B$51,0),MATCH($FH$3,'SO JUNI 2026 (Rev.2)'!$B$5:$XI$5,0))</f>
        <v>29000</v>
      </c>
      <c r="FI5" s="316">
        <f>INDEX('Summary sales'!$A$6:$BY$50,MATCH($B5,'Summary sales'!$A$6:$A$50,0),MATCH($FH$3,'Summary sales'!$A$7:$BY$7,0))</f>
        <v>58214.669999999925</v>
      </c>
      <c r="FJ5" s="316">
        <f t="shared" ref="FJ5:FJ43" si="41">FI5-FH5</f>
        <v>29214.669999999925</v>
      </c>
      <c r="FK5" s="317">
        <f>FI5/FH5</f>
        <v>2.007402413793101</v>
      </c>
      <c r="FL5" s="316">
        <f>INDEX('SO JUNI 2026 (Rev.2)'!$B$6:$BI$51,MATCH(B5,'SO JUNI 2026 (Rev.2)'!$B$6:$B$51,0),MATCH($FL$3,'SO JUNI 2026 (Rev.2)'!$B$5:$XI$5,0))</f>
        <v>8000</v>
      </c>
      <c r="FM5" s="316">
        <f>INDEX('Summary sales'!$A$6:$BY$50,MATCH(B5,'Summary sales'!$A$6:$A$50,0),MATCH($FL$3,'Summary sales'!$A$7:$BY$7,0))</f>
        <v>6823.0900000000838</v>
      </c>
      <c r="FN5" s="316">
        <f t="shared" ref="FN5:FN43" si="42">FM5-FL5</f>
        <v>-1176.9099999999162</v>
      </c>
      <c r="FO5" s="317">
        <f>FM5/FL5</f>
        <v>0.8528862500000105</v>
      </c>
      <c r="FP5" s="316">
        <f>INDEX('SO JUNI 2026 (Rev.2)'!$B$6:$BI$51,MATCH(B5,'SO JUNI 2026 (Rev.2)'!$B$6:$B$51,0),MATCH($FP$3,'SO JUNI 2026 (Rev.2)'!$B$5:$XI$5,0))</f>
        <v>3500</v>
      </c>
      <c r="FQ5" s="316">
        <f>INDEX('Summary sales'!$A$6:$BY$50,MATCH(B5,'Summary sales'!$A$6:$A$50,0),MATCH($FP$3,'Summary sales'!$A$7:$BY$7,0))</f>
        <v>260.29999999981374</v>
      </c>
      <c r="FR5" s="316">
        <f t="shared" ref="FR5:FR43" si="43">FQ5-FP5</f>
        <v>-3239.7000000001863</v>
      </c>
      <c r="FS5" s="317">
        <f>FQ5/FP5</f>
        <v>7.4371428571375353E-2</v>
      </c>
      <c r="FT5" s="316">
        <f>INDEX('SO JUNI 2026 (Rev.2)'!$B$6:$BI$51,MATCH(B5,'SO JUNI 2026 (Rev.2)'!$B$6:$B$51,0),MATCH($FT$3,'SO JUNI 2026 (Rev.2)'!$B$5:$XI$5,0))</f>
        <v>800</v>
      </c>
      <c r="FU5" s="316">
        <f>INDEX('Summary sales'!$A$6:$BY$50,MATCH(B5,'Summary sales'!$A$6:$A$50,0),MATCH($FT$3,'Summary sales'!$A$7:$BY$7,0))</f>
        <v>532.60000000009313</v>
      </c>
      <c r="FV5" s="316">
        <f t="shared" ref="FV5:FV43" si="44">FU5-FT5</f>
        <v>-267.39999999990687</v>
      </c>
      <c r="FW5" s="317">
        <f>FU5/FT5</f>
        <v>0.66575000000011642</v>
      </c>
      <c r="FX5" s="316">
        <f>INDEX('SO JUNI 2026 (Rev.2)'!$B$6:$BI$51,MATCH(B5,'SO JUNI 2026 (Rev.2)'!$B$6:$B$51,0),MATCH($FX$3,'SO JUNI 2026 (Rev.2)'!$B$5:$XI$5,0))</f>
        <v>3800</v>
      </c>
      <c r="FY5" s="316">
        <f>INDEX('Summary sales'!$A$6:$BY$50,MATCH(B5,'Summary sales'!$A$6:$A$50,0),MATCH($FX$3,'Summary sales'!$A$7:$BY$7,0))</f>
        <v>0</v>
      </c>
      <c r="FZ5" s="316">
        <f t="shared" ref="FZ5:FZ43" si="45">FY5-FX5</f>
        <v>-3800</v>
      </c>
      <c r="GA5" s="317">
        <f>FY5/FX5</f>
        <v>0</v>
      </c>
      <c r="GB5" s="316">
        <f>INDEX('SO JUNI 2026 (Rev.2)'!$B$6:$BI$51,MATCH(B5,'SO JUNI 2026 (Rev.2)'!$B$6:$B$51,0),MATCH($GB$3,'SO JUNI 2026 (Rev.2)'!$B$5:$XI$5,0))</f>
        <v>2044.9996774193546</v>
      </c>
      <c r="GC5" s="316">
        <f>INDEX('Summary sales'!$A$6:$BY$50,MATCH(B5,'Summary sales'!$A$6:$A$50,0),MATCH($GB$3,'Summary sales'!$A$7:$BY$7,0))</f>
        <v>0</v>
      </c>
      <c r="GD5" s="316">
        <f t="shared" ref="GD5:GD43" si="46">GC5-GB5</f>
        <v>-2044.9996774193546</v>
      </c>
      <c r="GE5" s="317">
        <f>GC5/GB5</f>
        <v>0</v>
      </c>
      <c r="GF5" s="316">
        <f>INDEX('SO JUNI 2026 (Rev.2)'!$B$6:$BI$51,MATCH(B5,'SO JUNI 2026 (Rev.2)'!$B$6:$B$51,0),MATCH($GF$3,'SO JUNI 2026 (Rev.2)'!$B$5:$XI$5,0))</f>
        <v>0</v>
      </c>
      <c r="GG5" s="316">
        <f>INDEX('Summary sales'!$A$6:$BY$50,MATCH(B5,'Summary sales'!$A$6:$A$50,0),MATCH($GF$3,'Summary sales'!$A$7:$BY$7,0))</f>
        <v>0</v>
      </c>
      <c r="GH5" s="316">
        <f t="shared" ref="GH5:GH43" si="47">GG5-GF5</f>
        <v>0</v>
      </c>
      <c r="GI5" s="317" t="e">
        <f>GG5/GF5</f>
        <v>#DIV/0!</v>
      </c>
      <c r="GJ5" s="316">
        <f>INDEX('SO JUNI 2026 (Rev.2)'!$B$6:$BI$51,MATCH(B5,'SO JUNI 2026 (Rev.2)'!$B$6:$B$51,0),MATCH($GJ$3,'SO JUNI 2026 (Rev.2)'!$B$5:$XI$5,0))</f>
        <v>0</v>
      </c>
      <c r="GK5" s="316">
        <f>INDEX('Summary sales'!$A$6:$BY$50,MATCH(B5,'Summary sales'!$A$6:$A$50,0),MATCH($GJ$3,'Summary sales'!$A$7:$BY$7,0))</f>
        <v>0</v>
      </c>
      <c r="GL5" s="316">
        <f t="shared" ref="GL5:GL43" si="48">GK5-GJ5</f>
        <v>0</v>
      </c>
      <c r="GM5" s="317" t="e">
        <f>GK5/GJ5</f>
        <v>#DIV/0!</v>
      </c>
      <c r="GN5" s="316">
        <f>INDEX('SO JUNI 2026 (Rev.2)'!$B$6:$BI$51,MATCH(B5,'SO JUNI 2026 (Rev.2)'!$B$6:$B$51,0),MATCH($GN$3,'SO JUNI 2026 (Rev.2)'!$B$5:$XI$5,0))</f>
        <v>0</v>
      </c>
      <c r="GO5" s="316">
        <f>INDEX('Summary sales'!$A$6:$BY$50,MATCH($B5,'Summary sales'!$A$6:$A$50,0),MATCH($GN$3,'Summary sales'!$A$7:$BY$7,0))</f>
        <v>0</v>
      </c>
      <c r="GP5" s="316">
        <f t="shared" ref="GP5:GP43" si="49">GO5-GN5</f>
        <v>0</v>
      </c>
      <c r="GQ5" s="317" t="e">
        <f>GO5/GN5</f>
        <v>#DIV/0!</v>
      </c>
      <c r="GR5" s="316">
        <f>INDEX('SO JUNI 2026 (Rev.2)'!$B$6:$BI$51,MATCH(B5,'SO JUNI 2026 (Rev.2)'!$B$6:$B$51,0),MATCH($GR$3,'SO JUNI 2026 (Rev.2)'!$B$5:$XI$5,0))</f>
        <v>0</v>
      </c>
      <c r="GS5" s="316">
        <f>INDEX('Summary sales'!$A$6:$BY$50,MATCH($B5,'Summary sales'!$A$6:$A$50,0),MATCH($GR$3,'Summary sales'!$A$7:$BY$7,0))</f>
        <v>0</v>
      </c>
      <c r="GT5" s="316">
        <f t="shared" ref="GT5:GT43" si="50">GS5-GR5</f>
        <v>0</v>
      </c>
      <c r="GU5" s="317" t="e">
        <f>GS5/GR5</f>
        <v>#DIV/0!</v>
      </c>
      <c r="GV5" s="316">
        <f>INDEX('SO JUNI 2026 (Rev.2)'!$B$6:$BI$51,MATCH(B5,'SO JUNI 2026 (Rev.2)'!$B$6:$B$51,0),MATCH($GV$3,'SO JUNI 2026 (Rev.2)'!$B$5:$XI$5,0))</f>
        <v>1800</v>
      </c>
      <c r="GW5" s="316">
        <f>INDEX('Summary sales'!$A$6:$BY$50,MATCH(B5,'Summary sales'!$A$6:$A$50,0),MATCH($GV$3,'Summary sales'!$A$7:$BY$7,0))</f>
        <v>1889.32</v>
      </c>
      <c r="GX5" s="316">
        <f t="shared" ref="GX5:GX43" si="51">GW5-GV5</f>
        <v>89.319999999999936</v>
      </c>
      <c r="GY5" s="317">
        <f>GW5/GV5</f>
        <v>1.0496222222222222</v>
      </c>
      <c r="GZ5" s="316">
        <f>INDEX('SO JUNI 2026 (Rev.2)'!$B$6:$BI$51,MATCH(B5,'SO JUNI 2026 (Rev.2)'!$B$6:$B$51,0),MATCH($GZ$3,'SO JUNI 2026 (Rev.2)'!$B$5:$XI$5,0))</f>
        <v>2499.7025806451697</v>
      </c>
      <c r="HA5" s="316">
        <f>INDEX('Summary sales'!$A$6:$BY$50,MATCH(B5,'Summary sales'!$A$6:$A$50,0),MATCH($GZ$3,'Summary sales'!$A$7:$BY$7,0))</f>
        <v>1903.2399999997579</v>
      </c>
      <c r="HB5" s="316">
        <f t="shared" ref="HB5:HB43" si="52">HA5-GZ5</f>
        <v>-596.46258064541189</v>
      </c>
      <c r="HC5" s="317">
        <f>HA5/GZ5</f>
        <v>0.76138658044211571</v>
      </c>
      <c r="HD5" s="316">
        <f>INDEX('SO JUNI 2026 (Rev.2)'!$B$6:$BI$51,MATCH(B5,'SO JUNI 2026 (Rev.2)'!$B$6:$B$51,0),MATCH($HD$3,'SO JUNI 2026 (Rev.2)'!$B$5:$XI$5,0))</f>
        <v>0</v>
      </c>
      <c r="HE5" s="316">
        <f>INDEX('Summary sales'!$A$6:$BY$50,MATCH(B5,'Summary sales'!$A$6:$A$50,0),MATCH($HD$3,'Summary sales'!$A$7:$BY$7,0))</f>
        <v>0</v>
      </c>
      <c r="HF5" s="316">
        <f t="shared" ref="HF5:HF43" si="53">HE5-HD5</f>
        <v>0</v>
      </c>
      <c r="HG5" s="317" t="e">
        <f>HE5/HD5</f>
        <v>#DIV/0!</v>
      </c>
      <c r="HH5" s="316">
        <f>INDEX('SO JUNI 2026 (Rev.2)'!$B$6:$BI$51,MATCH(B5,'SO JUNI 2026 (Rev.2)'!$B$6:$B$51,0),MATCH($HH$3,'SO JUNI 2026 (Rev.2)'!$B$5:$XI$5,0))</f>
        <v>13500</v>
      </c>
      <c r="HI5" s="316">
        <f>INDEX('Summary sales'!$A$6:$BY$50,MATCH(B5,'Summary sales'!$A$6:$A$50,0),MATCH($HH$3,'Summary sales'!$A$7:$BY$7,0))</f>
        <v>9058.0989999994636</v>
      </c>
      <c r="HJ5" s="316">
        <f t="shared" ref="HJ5:HJ43" si="54">HI5-HH5</f>
        <v>-4441.9010000005364</v>
      </c>
      <c r="HK5" s="352">
        <f>HI5/HH5</f>
        <v>0.6709702962962566</v>
      </c>
    </row>
    <row r="6" spans="1:234" ht="15" customHeight="1">
      <c r="A6" s="687"/>
      <c r="B6" s="318">
        <f t="shared" ref="B6:B7" si="55">B5+1</f>
        <v>46175</v>
      </c>
      <c r="C6" s="319" t="str">
        <f t="shared" si="0"/>
        <v>Sel</v>
      </c>
      <c r="D6" s="320">
        <f t="shared" ref="D6:D7" si="56">SUMIF($H$4:$HJ$4,$D$4,H6:HJ6)</f>
        <v>206786.63232258061</v>
      </c>
      <c r="E6" s="320">
        <f t="shared" ref="E6:E7" ca="1" si="57">SUMIF($H$4:$HJ$4,$E$4,H6:HJ6)</f>
        <v>208351.20199999801</v>
      </c>
      <c r="F6" s="320">
        <f t="shared" ca="1" si="1"/>
        <v>1564.5696774173994</v>
      </c>
      <c r="G6" s="321">
        <f t="shared" ref="G6:G7" ca="1" si="58">E6/D6</f>
        <v>1.0075661064733465</v>
      </c>
      <c r="H6" s="320">
        <f>INDEX('SO JUNI 2026 (Rev.2)'!$B$6:$BI$51,MATCH(B6,'SO JUNI 2026 (Rev.2)'!$B$6:$B$51,0),MATCH($H$3,'SO JUNI 2026 (Rev.2)'!$B$5:$XI$5,0))</f>
        <v>1199.5729032258068</v>
      </c>
      <c r="I6" s="320">
        <f>INDEX('Summary sales'!$A$6:$BY$50,MATCH(B6,'Summary sales'!$A$6:$A$50,0),MATCH($H$3,'Summary sales'!$A$7:$BY$7,0))</f>
        <v>909.64999999990687</v>
      </c>
      <c r="J6" s="320">
        <f t="shared" si="2"/>
        <v>-289.92290322589997</v>
      </c>
      <c r="K6" s="321">
        <f t="shared" ref="K6:K7" si="59">I6/H6</f>
        <v>0.7583115603509718</v>
      </c>
      <c r="L6" s="320">
        <f>INDEX('SO JUNI 2026 (Rev.2)'!$B$6:$BI$51,MATCH(B6,'SO JUNI 2026 (Rev.2)'!$B$6:$B$51,0),MATCH($L$3,'SO JUNI 2026 (Rev.2)'!$B$5:$XI$5,0))</f>
        <v>2000</v>
      </c>
      <c r="M6" s="320">
        <f>INDEX('Summary sales'!$A$6:$BY$50,MATCH($B6,'Summary sales'!$A$6:$A$50,0),MATCH($L$3,'Summary sales'!$A$7:$BY$7,0))</f>
        <v>1612.519999999553</v>
      </c>
      <c r="N6" s="320">
        <f t="shared" si="3"/>
        <v>-387.48000000044703</v>
      </c>
      <c r="O6" s="321">
        <f t="shared" ref="O6:O7" si="60">M6/L6</f>
        <v>0.80625999999977649</v>
      </c>
      <c r="P6" s="320">
        <f>INDEX('SO JUNI 2026 (Rev.2)'!$B$6:$BI$51,MATCH(B6,'SO JUNI 2026 (Rev.2)'!$B$6:$B$51,0),MATCH($P$3,'SO JUNI 2026 (Rev.2)'!$B$5:$XI$5,0))</f>
        <v>1200</v>
      </c>
      <c r="Q6" s="320">
        <f>INDEX('Summary sales'!$A$6:$BY$50,MATCH($B6,'Summary sales'!$A$6:$A$50,0),MATCH($P$3,'Summary sales'!$A$7:$BY$7,0))</f>
        <v>1218.070000000298</v>
      </c>
      <c r="R6" s="320">
        <f t="shared" si="4"/>
        <v>18.070000000298023</v>
      </c>
      <c r="S6" s="321">
        <f t="shared" ref="S6:S7" si="61">Q6/P6</f>
        <v>1.0150583333335816</v>
      </c>
      <c r="T6" s="320">
        <f>INDEX('SO JUNI 2026 (Rev.2)'!$B$6:$BI$51,MATCH(B6,'SO JUNI 2026 (Rev.2)'!$B$6:$B$51,0),MATCH($T$3,'SO JUNI 2026 (Rev.2)'!$B$5:$XI$5,0))</f>
        <v>3300</v>
      </c>
      <c r="U6" s="320">
        <f>INDEX('Summary sales'!$A$6:$BY$50,MATCH($B6,'Summary sales'!$A$6:$A$50,0),MATCH($T$3,'Summary sales'!$A$7:$BY$7,0))</f>
        <v>2563.1999999997206</v>
      </c>
      <c r="V6" s="320">
        <f t="shared" si="5"/>
        <v>-736.8000000002794</v>
      </c>
      <c r="W6" s="321">
        <f t="shared" ref="W6:W7" si="62">U6/T6</f>
        <v>0.77672727272718811</v>
      </c>
      <c r="X6" s="320">
        <f>INDEX('SO JUNI 2026 (Rev.2)'!$B$6:$BI$51,MATCH(B6,'SO JUNI 2026 (Rev.2)'!$B$6:$B$51,0),MATCH($X$3,'SO JUNI 2026 (Rev.2)'!$B$5:$XI$5,0))</f>
        <v>644.02064516129087</v>
      </c>
      <c r="Y6" s="320">
        <f>INDEX('Summary sales'!$A$6:$BY$50,MATCH($B6,'Summary sales'!$A$6:$A$50,0),MATCH($X$3,'Summary sales'!$A$7:$BY$7,0))</f>
        <v>753.47999999998137</v>
      </c>
      <c r="Z6" s="320">
        <f t="shared" si="6"/>
        <v>109.4593548386905</v>
      </c>
      <c r="AA6" s="321">
        <f t="shared" ref="AA6:AA7" si="63">Y6/X6</f>
        <v>1.169962493688812</v>
      </c>
      <c r="AB6" s="320">
        <f>INDEX('SO JUNI 2026 (Rev.2)'!$B$6:$BI$51,MATCH(B6,'SO JUNI 2026 (Rev.2)'!$B$6:$B$51,0),MATCH($AB$3,'SO JUNI 2026 (Rev.2)'!$B$5:$XI$5,0))</f>
        <v>0</v>
      </c>
      <c r="AC6" s="320">
        <f>INDEX('Summary sales'!$A$6:$BY$50,MATCH($B6,'Summary sales'!$A$6:$A$50,0),MATCH($AB$3,'Summary sales'!$A$7:$BY$7,0))</f>
        <v>0</v>
      </c>
      <c r="AD6" s="320">
        <f t="shared" si="7"/>
        <v>0</v>
      </c>
      <c r="AE6" s="321">
        <f t="shared" ref="AE6:AE11" si="64">AC6-AB6</f>
        <v>0</v>
      </c>
      <c r="AF6" s="320">
        <f>INDEX('SO JUNI 2026 (Rev.2)'!$B$6:$BI$51,MATCH(B6,'SO JUNI 2026 (Rev.2)'!$B$6:$B$51,0),MATCH($AF$3,'SO JUNI 2026 (Rev.2)'!$B$5:$XI$5,0))</f>
        <v>150</v>
      </c>
      <c r="AG6" s="320">
        <f>INDEX('Summary sales'!$A$6:$BY$50,MATCH($B6,'Summary sales'!$A$6:$A$50,0),MATCH($AF$3,'Summary sales'!$A$7:$BY$7,0))</f>
        <v>118.50999999998021</v>
      </c>
      <c r="AH6" s="320">
        <f t="shared" si="8"/>
        <v>-31.490000000019791</v>
      </c>
      <c r="AI6" s="321">
        <f t="shared" ref="AI6:AI7" si="65">AG6/AF6</f>
        <v>0.79006666666653469</v>
      </c>
      <c r="AJ6" s="320">
        <f>INDEX('SO JUNI 2026 (Rev.2)'!$B$6:$BI$51,MATCH(B6,'SO JUNI 2026 (Rev.2)'!$B$6:$B$51,0),MATCH($AJ$3,'SO JUNI 2026 (Rev.2)'!$B$5:$XI$5,0))</f>
        <v>603.76322580644887</v>
      </c>
      <c r="AK6" s="320">
        <f>INDEX('Summary sales'!$A$6:$BY$50,MATCH($B6,'Summary sales'!$A$6:$A$50,0),MATCH($AJ$3,'Summary sales'!$A$7:$BY$7,0))</f>
        <v>942.21999999997206</v>
      </c>
      <c r="AL6" s="320">
        <f t="shared" si="9"/>
        <v>338.45677419352319</v>
      </c>
      <c r="AM6" s="321">
        <f t="shared" ref="AM6:AM7" si="66">AK6/AJ6</f>
        <v>1.5605786502505932</v>
      </c>
      <c r="AN6" s="320">
        <f>INDEX('SO JUNI 2026 (Rev.2)'!$B$6:$BI$51,MATCH(B6,'SO JUNI 2026 (Rev.2)'!$B$6:$B$51,0),MATCH($AN$3,'SO JUNI 2026 (Rev.2)'!$B$5:$XI$5,0))</f>
        <v>673.27548387096704</v>
      </c>
      <c r="AO6" s="320">
        <f>INDEX('Summary sales'!$A$6:$BY$50,MATCH($B6,'Summary sales'!$A$6:$A$50,0),MATCH($AN$3,'Summary sales'!$A$7:$BY$7,0))</f>
        <v>715.06000000005588</v>
      </c>
      <c r="AP6" s="320">
        <f t="shared" si="10"/>
        <v>41.784516129088843</v>
      </c>
      <c r="AQ6" s="321">
        <f t="shared" ref="AQ6:AQ7" si="67">AO6/AN6</f>
        <v>1.0620615440931409</v>
      </c>
      <c r="AR6" s="320">
        <f>INDEX('SO JUNI 2026 (Rev.2)'!$B$6:$BI$51,MATCH(B6,'SO JUNI 2026 (Rev.2)'!$B$6:$B$51,0),MATCH($AR$3,'SO JUNI 2026 (Rev.2)'!$B$5:$XI$5,0))</f>
        <v>5500</v>
      </c>
      <c r="AS6" s="320">
        <f>INDEX('Summary sales'!$A$6:$BY$50,MATCH($B6,'Summary sales'!$A$6:$A$50,0),MATCH($AR$3,'Summary sales'!$A$7:$BY$7,0))</f>
        <v>5898.0499999988824</v>
      </c>
      <c r="AT6" s="320">
        <f t="shared" si="11"/>
        <v>398.04999999888241</v>
      </c>
      <c r="AU6" s="321">
        <f t="shared" ref="AU6:AU7" si="68">AS6/AR6</f>
        <v>1.0723727272725241</v>
      </c>
      <c r="AV6" s="320">
        <f>INDEX('SO JUNI 2026 (Rev.2)'!$B$6:$BI$51,MATCH(B6,'SO JUNI 2026 (Rev.2)'!$B$6:$B$51,0),MATCH($AV$3,'SO JUNI 2026 (Rev.2)'!$B$5:$XI$5,0))</f>
        <v>6000</v>
      </c>
      <c r="AW6" s="320">
        <f>INDEX('Summary sales'!$A$6:$BY$50,MATCH($B6,'Summary sales'!$A$6:$A$50,0),MATCH($AV$3,'Summary sales'!$A$7:$BY$7,0))</f>
        <v>3186.7799999997951</v>
      </c>
      <c r="AX6" s="320">
        <f t="shared" si="12"/>
        <v>-2813.2200000002049</v>
      </c>
      <c r="AY6" s="321">
        <f t="shared" ref="AY6:AY7" si="69">AW6/AV6</f>
        <v>0.5311299999999658</v>
      </c>
      <c r="AZ6" s="320">
        <f>INDEX('SO JUNI 2026 (Rev.2)'!$B$6:$BI$51,MATCH(B6,'SO JUNI 2026 (Rev.2)'!$B$6:$B$51,0),MATCH($AZ$3,'SO JUNI 2026 (Rev.2)'!$B$5:$XI$5,0))</f>
        <v>2000</v>
      </c>
      <c r="BA6" s="320">
        <f>INDEX('Summary sales'!$A$6:$BY$50,MATCH($B6,'Summary sales'!$A$6:$A$50,0),MATCH($AZ$3,'Summary sales'!$A$7:$BY$7,0))</f>
        <v>3210.6000000000931</v>
      </c>
      <c r="BB6" s="320">
        <f t="shared" si="13"/>
        <v>1210.6000000000931</v>
      </c>
      <c r="BC6" s="321">
        <f t="shared" ref="BC6:BC7" si="70">BA6/AZ6</f>
        <v>1.6053000000000466</v>
      </c>
      <c r="BD6" s="320">
        <f>INDEX('SO JUNI 2026 (Rev.2)'!$B$6:$BI$51,MATCH(B6,'SO JUNI 2026 (Rev.2)'!$B$6:$B$51,0),MATCH($BD$3,'SO JUNI 2026 (Rev.2)'!$B$5:$XI$5,0))</f>
        <v>750</v>
      </c>
      <c r="BE6" s="320">
        <f>INDEX('Summary sales'!$A$6:$BY$50,MATCH($B6,'Summary sales'!$A$6:$A$50,0),MATCH($BD$3,'Summary sales'!$A$7:$BY$7,0))</f>
        <v>767.19000000000233</v>
      </c>
      <c r="BF6" s="320">
        <f t="shared" si="14"/>
        <v>17.190000000002328</v>
      </c>
      <c r="BG6" s="321">
        <f t="shared" ref="BG6:BG7" si="71">BE6/BD6</f>
        <v>1.0229200000000032</v>
      </c>
      <c r="BH6" s="320">
        <f>INDEX('SO JUNI 2026 (Rev.2)'!$B$6:$BI$51,MATCH(B6,'SO JUNI 2026 (Rev.2)'!$B$6:$B$51,0),MATCH($BH$3,'SO JUNI 2026 (Rev.2)'!$B$5:$XI$5,0))</f>
        <v>9300</v>
      </c>
      <c r="BI6" s="320">
        <f>INDEX('Summary sales'!$A$6:$BY$50,MATCH($B6,'Summary sales'!$A$6:$A$50,0),MATCH($BH$3,'Summary sales'!$A$7:$BY$7,0))</f>
        <v>9831.6799999999348</v>
      </c>
      <c r="BJ6" s="320">
        <f t="shared" si="15"/>
        <v>531.67999999993481</v>
      </c>
      <c r="BK6" s="321">
        <f t="shared" ref="BK6:BK7" si="72">BI6/BH6</f>
        <v>1.0571698924731112</v>
      </c>
      <c r="BL6" s="320">
        <f>INDEX('SO JUNI 2026 (Rev.2)'!$B$6:$BI$51,MATCH(B6,'SO JUNI 2026 (Rev.2)'!$B$6:$B$51,0),MATCH($BL$3,'SO JUNI 2026 (Rev.2)'!$B$5:$XI$5,0))</f>
        <v>9000.0570967741915</v>
      </c>
      <c r="BM6" s="320">
        <f>INDEX('Summary sales'!$A$6:$BY$50,MATCH($B6,'Summary sales'!$A$6:$A$50,0),MATCH($BL$3,'Summary sales'!$A$7:$BY$7,0))</f>
        <v>7799.3599999998696</v>
      </c>
      <c r="BN6" s="320">
        <f t="shared" si="16"/>
        <v>-1200.6970967743218</v>
      </c>
      <c r="BO6" s="321">
        <f t="shared" ref="BO6:BO7" si="73">BM6/BL6</f>
        <v>0.86659005783366905</v>
      </c>
      <c r="BP6" s="320">
        <f>INDEX('SO JUNI 2026 (Rev.2)'!$B$6:$BI$51,MATCH(B6,'SO JUNI 2026 (Rev.2)'!$B$6:$B$51,0),MATCH($BP$3,'SO JUNI 2026 (Rev.2)'!$B$5:$XI$5,0))</f>
        <v>1300</v>
      </c>
      <c r="BQ6" s="320">
        <f>INDEX('Summary sales'!$A$6:$BY$50,MATCH($B6,'Summary sales'!$A$6:$A$50,0),MATCH($BP$3,'Summary sales'!$A$7:$BY$7,0))</f>
        <v>1407.6699999999255</v>
      </c>
      <c r="BR6" s="320">
        <f t="shared" si="17"/>
        <v>107.66999999992549</v>
      </c>
      <c r="BS6" s="321">
        <f t="shared" ref="BS6:BS7" si="74">BQ6/BP6</f>
        <v>1.0828230769230196</v>
      </c>
      <c r="BT6" s="320">
        <f>INDEX('SO JUNI 2026 (Rev.2)'!$B$6:$BI$51,MATCH(B6,'SO JUNI 2026 (Rev.2)'!$B$6:$B$51,0),MATCH($BT$3,'SO JUNI 2026 (Rev.2)'!$B$5:$XI$5,0))</f>
        <v>1000</v>
      </c>
      <c r="BU6" s="320">
        <f>INDEX('Summary sales'!$A$6:$BY$50,MATCH($B6,'Summary sales'!$A$6:$A$50,0),MATCH($BT$3,'Summary sales'!$A$7:$BY$7,0))</f>
        <v>1393.6980000000913</v>
      </c>
      <c r="BV6" s="320">
        <f t="shared" si="18"/>
        <v>393.69800000009127</v>
      </c>
      <c r="BW6" s="321">
        <f t="shared" ref="BW6:BW7" si="75">BU6/BT6</f>
        <v>1.3936980000000914</v>
      </c>
      <c r="BX6" s="320">
        <f>INDEX('SO JUNI 2026 (Rev.2)'!$B$6:$BI$51,MATCH(B6,'SO JUNI 2026 (Rev.2)'!$B$6:$B$51,0),MATCH($BX$3,'SO JUNI 2026 (Rev.2)'!$B$5:$XI$5,0))</f>
        <v>5500</v>
      </c>
      <c r="BY6" s="320">
        <f ca="1">INDEX('Summary sales'!$A$6:$BY$50,MATCH($B6,'Summary sales'!$A$6:$A$50,0),MATCH($BX$3,'Summary sales'!$A$7:$BY$7,0))</f>
        <v>2369.4699999999998</v>
      </c>
      <c r="BZ6" s="320">
        <f t="shared" ca="1" si="19"/>
        <v>-3130.53</v>
      </c>
      <c r="CA6" s="321">
        <f t="shared" ref="CA6:CA7" ca="1" si="76">BY6/BX6</f>
        <v>0.43081272727272724</v>
      </c>
      <c r="CB6" s="320">
        <f>INDEX('SO JUNI 2026 (Rev.2)'!$B$6:$BI$51,MATCH(B6,'SO JUNI 2026 (Rev.2)'!$B$6:$B$51,0),MATCH($CB$3,'SO JUNI 2026 (Rev.2)'!$B$5:$XI$5,0))</f>
        <v>0</v>
      </c>
      <c r="CC6" s="320">
        <f>INDEX('Summary sales'!$A$6:$BY$50,MATCH($B6,'Summary sales'!$A$6:$A$50,0),MATCH($CB$3,'Summary sales'!$A$7:$BY$7,0))</f>
        <v>0</v>
      </c>
      <c r="CD6" s="320">
        <f t="shared" si="20"/>
        <v>0</v>
      </c>
      <c r="CE6" s="321" t="e">
        <f t="shared" ref="CE6:CE7" si="77">CC6/CB6</f>
        <v>#DIV/0!</v>
      </c>
      <c r="CF6" s="320">
        <f>INDEX('SO JUNI 2026 (Rev.2)'!$B$6:$BI$51,MATCH(B6,'SO JUNI 2026 (Rev.2)'!$B$6:$B$51,0),MATCH($CF$3,'SO JUNI 2026 (Rev.2)'!$B$5:$XI$5,0))</f>
        <v>89.451612903225808</v>
      </c>
      <c r="CG6" s="320">
        <f>INDEX('Summary sales'!$A$6:$BY$50,MATCH($B6,'Summary sales'!$A$6:$A$50,0),MATCH($CF$3,'Summary sales'!$A$7:$BY$7,0))</f>
        <v>49.020999999993364</v>
      </c>
      <c r="CH6" s="320">
        <f t="shared" si="21"/>
        <v>-40.430612903232444</v>
      </c>
      <c r="CI6" s="321">
        <f t="shared" ref="CI6:CI7" si="78">CG6/CF6</f>
        <v>0.54801694915246824</v>
      </c>
      <c r="CJ6" s="320">
        <f>INDEX('SO JUNI 2026 (Rev.2)'!$B$6:$BI$51,MATCH(B6,'SO JUNI 2026 (Rev.2)'!$B$6:$B$51,0),MATCH($CJ$3,'SO JUNI 2026 (Rev.2)'!$B$5:$XI$5,0))</f>
        <v>3500</v>
      </c>
      <c r="CK6" s="320">
        <f>INDEX('Summary sales'!$A$6:$BY$50,MATCH($B6,'Summary sales'!$A$6:$A$50,0),MATCH($CJ$3,'Summary sales'!$A$7:$BY$7,0))</f>
        <v>3182.3000000002794</v>
      </c>
      <c r="CL6" s="320">
        <f t="shared" si="22"/>
        <v>-317.6999999997206</v>
      </c>
      <c r="CM6" s="321">
        <f t="shared" ref="CM6:CM7" si="79">CK6/CJ6</f>
        <v>0.90922857142865121</v>
      </c>
      <c r="CN6" s="320">
        <f>INDEX('SO JUNI 2026 (Rev.2)'!$B$6:$BI$51,MATCH(B6,'SO JUNI 2026 (Rev.2)'!$B$6:$B$51,0),MATCH($CN$3,'SO JUNI 2026 (Rev.2)'!$B$5:$XI$5,0))</f>
        <v>5500</v>
      </c>
      <c r="CO6" s="320">
        <f>INDEX('Summary sales'!$A$6:$BY$50,MATCH($B6,'Summary sales'!$A$6:$A$50,0),MATCH($CN$3,'Summary sales'!$A$7:$BY$7,0))</f>
        <v>1639.8999999994412</v>
      </c>
      <c r="CP6" s="320">
        <f t="shared" si="23"/>
        <v>-3860.1000000005588</v>
      </c>
      <c r="CQ6" s="321">
        <f t="shared" ref="CQ6:CQ11" si="80">CO6/CN6</f>
        <v>0.29816363636353477</v>
      </c>
      <c r="CR6" s="320">
        <f>INDEX('SO JUNI 2026 (Rev.2)'!$B$6:$BI$51,MATCH(B6,'SO JUNI 2026 (Rev.2)'!$B$6:$B$51,0),MATCH($CR$3,'SO JUNI 2026 (Rev.2)'!$B$5:$XI$5,0))</f>
        <v>0</v>
      </c>
      <c r="CS6" s="320">
        <f>INDEX('Summary sales'!$A$6:$BY$50,MATCH($B6,'Summary sales'!$A$6:$A$50,0),MATCH($CR$3,'Summary sales'!$A$7:$BY$7,0))</f>
        <v>0</v>
      </c>
      <c r="CT6" s="320">
        <f t="shared" si="24"/>
        <v>0</v>
      </c>
      <c r="CU6" s="321">
        <f t="shared" ref="CU6:CU7" si="81">CO6/CN6</f>
        <v>0.29816363636353477</v>
      </c>
      <c r="CV6" s="320">
        <f>INDEX('SO JUNI 2026 (Rev.2)'!$B$6:$BI$51,MATCH(B6,'SO JUNI 2026 (Rev.2)'!$B$6:$B$51,0),MATCH($CV$3,'SO JUNI 2026 (Rev.2)'!$B$5:$XI$5,0))</f>
        <v>4000</v>
      </c>
      <c r="CW6" s="320">
        <f>INDEX('Summary sales'!$A$6:$BY$50,MATCH($B6,'Summary sales'!$A$6:$A$50,0),MATCH($CV$3,'Summary sales'!$A$7:$BY$7,0))</f>
        <v>3711.4400000000605</v>
      </c>
      <c r="CX6" s="320">
        <f t="shared" si="25"/>
        <v>-288.55999999993946</v>
      </c>
      <c r="CY6" s="321">
        <f t="shared" ref="CY6:CY11" si="82">CW6/CV6</f>
        <v>0.92786000000001512</v>
      </c>
      <c r="CZ6" s="320">
        <f>INDEX('SO JUNI 2026 (Rev.2)'!$B$6:$BI$51,MATCH(B6,'SO JUNI 2026 (Rev.2)'!$B$6:$B$51,0),MATCH($CZ$3,'SO JUNI 2026 (Rev.2)'!$B$5:$XI$5,0))</f>
        <v>5000</v>
      </c>
      <c r="DA6" s="320">
        <f>INDEX('Summary sales'!$A$6:$BY$50,MATCH($B6,'Summary sales'!$A$6:$A$50,0),MATCH($CZ$3,'Summary sales'!$A$7:$BY$7,0))</f>
        <v>4127.1400000000003</v>
      </c>
      <c r="DB6" s="320">
        <f t="shared" si="26"/>
        <v>-872.85999999999967</v>
      </c>
      <c r="DC6" s="321">
        <f t="shared" ref="DC6:DC7" si="83">CW6/CV6</f>
        <v>0.92786000000001512</v>
      </c>
      <c r="DD6" s="320">
        <f>INDEX('SO JUNI 2026 (Rev.2)'!$B$6:$BI$51,MATCH(B6,'SO JUNI 2026 (Rev.2)'!$B$6:$B$51,0),MATCH($DD$3,'SO JUNI 2026 (Rev.2)'!$B$5:$XI$5,0))</f>
        <v>8000</v>
      </c>
      <c r="DE6" s="320">
        <f>INDEX('Summary sales'!$A$6:$BY$50,MATCH($B6,'Summary sales'!$A$6:$A$50,0),MATCH($DD$3,'Summary sales'!$A$7:$BY$7,0))</f>
        <v>10956.899999999907</v>
      </c>
      <c r="DF6" s="320">
        <f t="shared" si="27"/>
        <v>2956.8999999999069</v>
      </c>
      <c r="DG6" s="321">
        <f t="shared" ref="DG6:DG7" si="84">DE6/DD6</f>
        <v>1.3696124999999884</v>
      </c>
      <c r="DH6" s="320">
        <f>INDEX('SO JUNI 2026 (Rev.2)'!$B$6:$BI$51,MATCH(B6,'SO JUNI 2026 (Rev.2)'!$B$6:$B$51,0),MATCH($DH$3,'SO JUNI 2026 (Rev.2)'!$B$5:$XI$5,0))</f>
        <v>16000</v>
      </c>
      <c r="DI6" s="320">
        <f>INDEX('Summary sales'!$A$6:$BY$50,MATCH($B6,'Summary sales'!$A$6:$A$50,0),MATCH($DH$3,'Summary sales'!$A$7:$BY$7,0))</f>
        <v>14371.993000000715</v>
      </c>
      <c r="DJ6" s="320">
        <f t="shared" si="28"/>
        <v>-1628.0069999992847</v>
      </c>
      <c r="DK6" s="321">
        <f t="shared" ref="DK6:DK7" si="85">DI6/DH6</f>
        <v>0.89824956250004473</v>
      </c>
      <c r="DL6" s="320">
        <f>INDEX('SO JUNI 2026 (Rev.2)'!$B$6:$BI$51,MATCH(B6,'SO JUNI 2026 (Rev.2)'!$B$6:$B$51,0),MATCH($DL$3,'SO JUNI 2026 (Rev.2)'!$B$5:$XI$5,0))</f>
        <v>2020.8603225806426</v>
      </c>
      <c r="DM6" s="320">
        <f>INDEX('Summary sales'!$A$6:$BY$50,MATCH($B6,'Summary sales'!$A$6:$A$50,0),MATCH($DL$3,'Summary sales'!$A$7:$BY$7,0))</f>
        <v>1256.4000000003725</v>
      </c>
      <c r="DN6" s="320">
        <f t="shared" si="29"/>
        <v>-764.46032258027003</v>
      </c>
      <c r="DO6" s="321">
        <f t="shared" ref="DO6:DO7" si="86">DM6/DL6</f>
        <v>0.62171540801788183</v>
      </c>
      <c r="DP6" s="320">
        <f>INDEX('SO JUNI 2026 (Rev.2)'!$B$6:$BI$51,MATCH(B6,'SO JUNI 2026 (Rev.2)'!$B$6:$B$51,0),MATCH($DP$3,'SO JUNI 2026 (Rev.2)'!$B$5:$XI$5,0))</f>
        <v>800</v>
      </c>
      <c r="DQ6" s="320">
        <f>INDEX('Summary sales'!$A$6:$BY$50,MATCH($B6,'Summary sales'!$A$6:$A$50,0),MATCH($DP$3,'Summary sales'!$A$7:$BY$7,0))</f>
        <v>645.8399999999674</v>
      </c>
      <c r="DR6" s="320">
        <f t="shared" si="30"/>
        <v>-154.1600000000326</v>
      </c>
      <c r="DS6" s="321">
        <f t="shared" ref="DS6:DS7" si="87">DQ6/DP6</f>
        <v>0.80729999999995927</v>
      </c>
      <c r="DT6" s="320">
        <f>INDEX('SO JUNI 2026 (Rev.2)'!$B$6:$BI$51,MATCH(B6,'SO JUNI 2026 (Rev.2)'!$B$6:$B$51,0),MATCH($DT$3,'SO JUNI 2026 (Rev.2)'!$B$5:$XI$5,0))</f>
        <v>7200</v>
      </c>
      <c r="DU6" s="320">
        <f>INDEX('Summary sales'!$A$6:$BY$50,MATCH($B6,'Summary sales'!$A$6:$A$50,0),MATCH($DT$3,'Summary sales'!$A$7:$BY$7,0))</f>
        <v>8161.2800000002608</v>
      </c>
      <c r="DV6" s="320">
        <f t="shared" si="31"/>
        <v>961.28000000026077</v>
      </c>
      <c r="DW6" s="321">
        <f t="shared" ref="DW6:DW7" si="88">DU6/DT6</f>
        <v>1.1335111111111473</v>
      </c>
      <c r="DX6" s="320">
        <f>INDEX('SO JUNI 2026 (Rev.2)'!$B$6:$BI$51,MATCH(B6,'SO JUNI 2026 (Rev.2)'!$B$6:$B$51,0),MATCH($DX$3,'SO JUNI 2026 (Rev.2)'!$B$5:$XI$5,0))</f>
        <v>3499.876774193548</v>
      </c>
      <c r="DY6" s="320">
        <f>INDEX('Summary sales'!$A$6:$BY$50,MATCH($B6,'Summary sales'!$A$6:$A$50,0),MATCH($DX$3,'Summary sales'!$A$7:$BY$7,0))</f>
        <v>570.50999999998021</v>
      </c>
      <c r="DZ6" s="320">
        <f t="shared" si="32"/>
        <v>-2929.3667741935678</v>
      </c>
      <c r="EA6" s="321">
        <f t="shared" ref="EA6:EA7" si="89">DY6/DX6</f>
        <v>0.16300859624734612</v>
      </c>
      <c r="EB6" s="320">
        <f>INDEX('SO JUNI 2026 (Rev.2)'!$B$6:$BI$51,MATCH(B6,'SO JUNI 2026 (Rev.2)'!$B$6:$B$51,0),MATCH($EB$3,'SO JUNI 2026 (Rev.2)'!$B$5:$XI$5,0))</f>
        <v>2043.2745161290325</v>
      </c>
      <c r="EC6" s="320">
        <f>INDEX('Summary sales'!$A$6:$BY$50,MATCH($B6,'Summary sales'!$A$6:$A$50,0),MATCH($EB$3,'Summary sales'!$A$7:$BY$7,0))</f>
        <v>1397.8000000000466</v>
      </c>
      <c r="ED6" s="320">
        <f t="shared" si="33"/>
        <v>-645.4745161289859</v>
      </c>
      <c r="EE6" s="321">
        <f t="shared" ref="EE6:EE7" si="90">EC6/EB6</f>
        <v>0.68409799513780833</v>
      </c>
      <c r="EF6" s="320">
        <f>INDEX('SO JUNI 2026 (Rev.2)'!$B$6:$BI$51,MATCH(B6,'SO JUNI 2026 (Rev.2)'!$B$6:$B$51,0),MATCH($EF$3,'SO JUNI 2026 (Rev.2)'!$B$5:$XI$5,0))</f>
        <v>0</v>
      </c>
      <c r="EG6" s="320">
        <f>INDEX('Summary sales'!$A$6:$BY$50,MATCH($B6,'Summary sales'!$A$6:$A$50,0),MATCH($EF$3,'Summary sales'!$A$7:$BY$7,0))</f>
        <v>1502.7299999999814</v>
      </c>
      <c r="EH6" s="320">
        <f t="shared" si="34"/>
        <v>1502.7299999999814</v>
      </c>
      <c r="EI6" s="321" t="e">
        <f t="shared" ref="EI6:EI7" si="91">EG6/EF6</f>
        <v>#DIV/0!</v>
      </c>
      <c r="EJ6" s="320">
        <f>INDEX('SO JUNI 2026 (Rev.2)'!$B$6:$BI$51,MATCH(B6,'SO JUNI 2026 (Rev.2)'!$B$6:$B$51,0),MATCH($EJ$3,'SO JUNI 2026 (Rev.2)'!$B$5:$XI$5,0))</f>
        <v>1000</v>
      </c>
      <c r="EK6" s="320">
        <f>INDEX('Summary sales'!$A$6:$BY$50,MATCH($B6,'Summary sales'!$A$6:$A$50,0),MATCH($EJ$3,'Summary sales'!$A$7:$BY$7,0))</f>
        <v>1226.0700000000652</v>
      </c>
      <c r="EL6" s="320">
        <f t="shared" si="35"/>
        <v>226.07000000006519</v>
      </c>
      <c r="EM6" s="321">
        <f t="shared" ref="EM6:EM7" si="92">EK6/EJ6</f>
        <v>1.2260700000000653</v>
      </c>
      <c r="EN6" s="320">
        <f>INDEX('SO JUNI 2026 (Rev.2)'!$B$6:$BI$51,MATCH(B6,'SO JUNI 2026 (Rev.2)'!$B$6:$B$51,0),MATCH($EN$3,'SO JUNI 2026 (Rev.2)'!$B$5:$XI$5,0))</f>
        <v>11007.047419354845</v>
      </c>
      <c r="EO6" s="320">
        <f>INDEX('Summary sales'!$A$6:$BY$50,MATCH($B6,'Summary sales'!$A$6:$A$50,0),MATCH($EN$3,'Summary sales'!$A$7:$BY$7,0))</f>
        <v>10094.859999999404</v>
      </c>
      <c r="EP6" s="320">
        <f t="shared" si="36"/>
        <v>-912.18741935544131</v>
      </c>
      <c r="EQ6" s="321">
        <f t="shared" ref="EQ6:EQ7" si="93">EO6/EN6</f>
        <v>0.91712696560646711</v>
      </c>
      <c r="ER6" s="320">
        <f>INDEX('SO JUNI 2026 (Rev.2)'!$B$6:$BI$51,MATCH(B6,'SO JUNI 2026 (Rev.2)'!$B$6:$B$51,0),MATCH($ER$3,'SO JUNI 2026 (Rev.2)'!$B$5:$XI$5,0))</f>
        <v>1519.5448387096778</v>
      </c>
      <c r="ES6" s="320">
        <f>INDEX('Summary sales'!$A$6:$BY$50,MATCH($B6,'Summary sales'!$A$6:$A$50,0),MATCH($ER$3,'Summary sales'!$A$7:$BY$7,0))</f>
        <v>2460.2100000001956</v>
      </c>
      <c r="ET6" s="320">
        <f t="shared" si="37"/>
        <v>940.66516129051774</v>
      </c>
      <c r="EU6" s="321">
        <f t="shared" ref="EU6:EU7" si="94">ES6/ER6</f>
        <v>1.6190440303750984</v>
      </c>
      <c r="EV6" s="320">
        <f>INDEX('SO JUNI 2026 (Rev.2)'!$B$6:$BI$51,MATCH(B6,'SO JUNI 2026 (Rev.2)'!$B$6:$B$51,0),MATCH($EV$3,'SO JUNI 2026 (Rev.2)'!$B$5:$XI$5,0))</f>
        <v>3999.6741935483842</v>
      </c>
      <c r="EW6" s="320">
        <f>INDEX('Summary sales'!$A$6:$BY$50,MATCH($B6,'Summary sales'!$A$6:$A$50,0),MATCH($EV$3,'Summary sales'!$A$7:$BY$7,0))</f>
        <v>5315</v>
      </c>
      <c r="EX6" s="320">
        <f t="shared" si="38"/>
        <v>1315.3258064516158</v>
      </c>
      <c r="EY6" s="321">
        <f t="shared" ref="EY6:EY7" si="95">EW6/EV6</f>
        <v>1.328858237646777</v>
      </c>
      <c r="EZ6" s="320">
        <f>INDEX('SO JUNI 2026 (Rev.2)'!$B$6:$BI$51,MATCH(B6,'SO JUNI 2026 (Rev.2)'!$B$6:$B$51,0),MATCH($EZ$3,'SO JUNI 2026 (Rev.2)'!$B$5:$XI$5,0))</f>
        <v>7000</v>
      </c>
      <c r="FA6" s="320">
        <f>INDEX('Summary sales'!$A$6:$BY$50,MATCH(B6,'Summary sales'!$A$6:$A$50,0),MATCH($EZ$3,'Summary sales'!$A$7:$BY$7,0))</f>
        <v>819.08000000007451</v>
      </c>
      <c r="FB6" s="320">
        <f t="shared" si="39"/>
        <v>-6180.9199999999255</v>
      </c>
      <c r="FC6" s="321">
        <f t="shared" ref="FC6:FC7" si="96">FA6/EZ6</f>
        <v>0.11701142857143922</v>
      </c>
      <c r="FD6" s="320">
        <f>INDEX('SO JUNI 2026 (Rev.2)'!$B$6:$BI$51,MATCH(B6,'SO JUNI 2026 (Rev.2)'!$B$6:$B$51,0),MATCH($FD$3,'SO JUNI 2026 (Rev.2)'!$B$5:$XI$5,0))</f>
        <v>8000</v>
      </c>
      <c r="FE6" s="320">
        <f>INDEX('Summary sales'!$A$6:$BY$50,MATCH($B6,'Summary sales'!$A$6:$A$50,0),MATCH($FD$3,'Summary sales'!$A$7:$BY$7,0))</f>
        <v>1957.8100000000559</v>
      </c>
      <c r="FF6" s="320">
        <f t="shared" si="40"/>
        <v>-6042.1899999999441</v>
      </c>
      <c r="FG6" s="321">
        <f t="shared" ref="FG6:FG7" si="97">FE6/FD6</f>
        <v>0.24472625000000697</v>
      </c>
      <c r="FH6" s="320">
        <f>INDEX('SO JUNI 2026 (Rev.2)'!$B$6:$BI$51,MATCH(B6,'SO JUNI 2026 (Rev.2)'!$B$6:$B$51,0),MATCH($FH$3,'SO JUNI 2026 (Rev.2)'!$B$5:$XI$5,0))</f>
        <v>29000</v>
      </c>
      <c r="FI6" s="320">
        <f>INDEX('Summary sales'!$A$6:$BY$50,MATCH($B6,'Summary sales'!$A$6:$A$50,0),MATCH($FH$3,'Summary sales'!$A$7:$BY$7,0))</f>
        <v>58788.660000000149</v>
      </c>
      <c r="FJ6" s="320">
        <f t="shared" si="41"/>
        <v>29788.660000000149</v>
      </c>
      <c r="FK6" s="321">
        <f t="shared" ref="FK6:FK7" si="98">FI6/FH6</f>
        <v>2.0271951724137982</v>
      </c>
      <c r="FL6" s="320">
        <f>INDEX('SO JUNI 2026 (Rev.2)'!$B$6:$BI$51,MATCH(B6,'SO JUNI 2026 (Rev.2)'!$B$6:$B$51,0),MATCH($FL$3,'SO JUNI 2026 (Rev.2)'!$B$5:$XI$5,0))</f>
        <v>8000</v>
      </c>
      <c r="FM6" s="320">
        <f>INDEX('Summary sales'!$A$6:$BY$50,MATCH(B6,'Summary sales'!$A$6:$A$50,0),MATCH($FL$3,'Summary sales'!$A$7:$BY$7,0))</f>
        <v>4036.78</v>
      </c>
      <c r="FN6" s="320">
        <f t="shared" si="42"/>
        <v>-3963.22</v>
      </c>
      <c r="FO6" s="321">
        <f t="shared" ref="FO6:FO7" si="99">FM6/FL6</f>
        <v>0.50459750000000003</v>
      </c>
      <c r="FP6" s="320">
        <f>INDEX('SO JUNI 2026 (Rev.2)'!$B$6:$BI$51,MATCH(B6,'SO JUNI 2026 (Rev.2)'!$B$6:$B$51,0),MATCH($FP$3,'SO JUNI 2026 (Rev.2)'!$B$5:$XI$5,0))</f>
        <v>3500</v>
      </c>
      <c r="FQ6" s="320">
        <f>INDEX('Summary sales'!$A$6:$BY$50,MATCH(B6,'Summary sales'!$A$6:$A$50,0),MATCH($FP$3,'Summary sales'!$A$7:$BY$7,0))</f>
        <v>2742.3999999994412</v>
      </c>
      <c r="FR6" s="320">
        <f t="shared" si="43"/>
        <v>-757.60000000055879</v>
      </c>
      <c r="FS6" s="321">
        <f t="shared" ref="FS6:FS7" si="100">FQ6/FP6</f>
        <v>0.78354285714269745</v>
      </c>
      <c r="FT6" s="320">
        <f>INDEX('SO JUNI 2026 (Rev.2)'!$B$6:$BI$51,MATCH(B6,'SO JUNI 2026 (Rev.2)'!$B$6:$B$51,0),MATCH($FT$3,'SO JUNI 2026 (Rev.2)'!$B$5:$XI$5,0))</f>
        <v>850</v>
      </c>
      <c r="FU6" s="320">
        <f>INDEX('Summary sales'!$A$6:$BY$50,MATCH(B6,'Summary sales'!$A$6:$A$50,0),MATCH($FT$3,'Summary sales'!$A$7:$BY$7,0))</f>
        <v>523.67999999993481</v>
      </c>
      <c r="FV6" s="320">
        <f t="shared" si="44"/>
        <v>-326.32000000006519</v>
      </c>
      <c r="FW6" s="321">
        <f t="shared" ref="FW6:FW7" si="101">FU6/FT6</f>
        <v>0.61609411764698208</v>
      </c>
      <c r="FX6" s="320">
        <f>INDEX('SO JUNI 2026 (Rev.2)'!$B$6:$BI$51,MATCH(B6,'SO JUNI 2026 (Rev.2)'!$B$6:$B$51,0),MATCH($FX$3,'SO JUNI 2026 (Rev.2)'!$B$5:$XI$5,0))</f>
        <v>3800</v>
      </c>
      <c r="FY6" s="320">
        <f>INDEX('Summary sales'!$A$6:$BY$50,MATCH(B6,'Summary sales'!$A$6:$A$50,0),MATCH($FX$3,'Summary sales'!$A$7:$BY$7,0))</f>
        <v>2563.070000000298</v>
      </c>
      <c r="FZ6" s="320">
        <f t="shared" si="45"/>
        <v>-1236.929999999702</v>
      </c>
      <c r="GA6" s="321">
        <f t="shared" ref="GA6:GA7" si="102">FY6/FX6</f>
        <v>0.67449210526323633</v>
      </c>
      <c r="GB6" s="320">
        <f>INDEX('SO JUNI 2026 (Rev.2)'!$B$6:$BI$51,MATCH(B6,'SO JUNI 2026 (Rev.2)'!$B$6:$B$51,0),MATCH($GB$3,'SO JUNI 2026 (Rev.2)'!$B$5:$XI$5,0))</f>
        <v>2044.9996774193546</v>
      </c>
      <c r="GC6" s="320">
        <f>INDEX('Summary sales'!$A$6:$BY$50,MATCH(B6,'Summary sales'!$A$6:$A$50,0),MATCH($GB$3,'Summary sales'!$A$7:$BY$7,0))</f>
        <v>3584.1999999999534</v>
      </c>
      <c r="GD6" s="320">
        <f t="shared" si="46"/>
        <v>1539.2003225805988</v>
      </c>
      <c r="GE6" s="321">
        <f t="shared" ref="GE6:GE7" si="103">GC6/GB6</f>
        <v>1.7526653131422305</v>
      </c>
      <c r="GF6" s="320">
        <f>INDEX('SO JUNI 2026 (Rev.2)'!$B$6:$BI$51,MATCH(B6,'SO JUNI 2026 (Rev.2)'!$B$6:$B$51,0),MATCH($GF$3,'SO JUNI 2026 (Rev.2)'!$B$5:$XI$5,0))</f>
        <v>369.61070967741654</v>
      </c>
      <c r="GG6" s="320">
        <f>INDEX('Summary sales'!$A$6:$BY$50,MATCH(B6,'Summary sales'!$A$6:$A$50,0),MATCH($GF$3,'Summary sales'!$A$7:$BY$7,0))</f>
        <v>0</v>
      </c>
      <c r="GH6" s="320">
        <f t="shared" si="47"/>
        <v>-369.61070967741654</v>
      </c>
      <c r="GI6" s="321">
        <f t="shared" ref="GI6:GI7" si="104">GG6/GF6</f>
        <v>0</v>
      </c>
      <c r="GJ6" s="320">
        <f>INDEX('SO JUNI 2026 (Rev.2)'!$B$6:$BI$51,MATCH(B6,'SO JUNI 2026 (Rev.2)'!$B$6:$B$51,0),MATCH($GJ$3,'SO JUNI 2026 (Rev.2)'!$B$5:$XI$5,0))</f>
        <v>0</v>
      </c>
      <c r="GK6" s="320">
        <f>INDEX('Summary sales'!$A$6:$BY$50,MATCH(B6,'Summary sales'!$A$6:$A$50,0),MATCH($GJ$3,'Summary sales'!$A$7:$BY$7,0))</f>
        <v>0</v>
      </c>
      <c r="GL6" s="320">
        <f t="shared" si="48"/>
        <v>0</v>
      </c>
      <c r="GM6" s="321" t="e">
        <f t="shared" ref="GM6:GM7" si="105">GK6/GJ6</f>
        <v>#DIV/0!</v>
      </c>
      <c r="GN6" s="320">
        <f>INDEX('SO JUNI 2026 (Rev.2)'!$B$6:$BI$51,MATCH(B6,'SO JUNI 2026 (Rev.2)'!$B$6:$B$51,0),MATCH($GN$3,'SO JUNI 2026 (Rev.2)'!$B$5:$XI$5,0))</f>
        <v>0</v>
      </c>
      <c r="GO6" s="320">
        <f>INDEX('Summary sales'!$A$6:$BY$50,MATCH($B6,'Summary sales'!$A$6:$A$50,0),MATCH($GN$3,'Summary sales'!$A$7:$BY$7,0))</f>
        <v>0</v>
      </c>
      <c r="GP6" s="320">
        <f t="shared" si="49"/>
        <v>0</v>
      </c>
      <c r="GQ6" s="321" t="e">
        <f t="shared" ref="GQ6:GQ7" si="106">GO6/GN6</f>
        <v>#DIV/0!</v>
      </c>
      <c r="GR6" s="320">
        <f>INDEX('SO JUNI 2026 (Rev.2)'!$B$6:$BI$51,MATCH(B6,'SO JUNI 2026 (Rev.2)'!$B$6:$B$51,0),MATCH($GR$3,'SO JUNI 2026 (Rev.2)'!$B$5:$XI$5,0))</f>
        <v>1121.900322580635</v>
      </c>
      <c r="GS6" s="320">
        <f>INDEX('Summary sales'!$A$6:$BY$50,MATCH($B6,'Summary sales'!$A$6:$A$50,0),MATCH($GR$3,'Summary sales'!$A$7:$BY$7,0))</f>
        <v>844.45000000018626</v>
      </c>
      <c r="GT6" s="320">
        <f t="shared" si="50"/>
        <v>-277.45032258044876</v>
      </c>
      <c r="GU6" s="321">
        <f t="shared" ref="GU6:GU7" si="107">GS6/GR6</f>
        <v>0.7526961023219535</v>
      </c>
      <c r="GV6" s="320">
        <f>INDEX('SO JUNI 2026 (Rev.2)'!$B$6:$BI$51,MATCH(B6,'SO JUNI 2026 (Rev.2)'!$B$6:$B$51,0),MATCH($GV$3,'SO JUNI 2026 (Rev.2)'!$B$5:$XI$5,0))</f>
        <v>1800</v>
      </c>
      <c r="GW6" s="320">
        <f>INDEX('Summary sales'!$A$6:$BY$50,MATCH(B6,'Summary sales'!$A$6:$A$50,0),MATCH($GV$3,'Summary sales'!$A$7:$BY$7,0))</f>
        <v>2110.3500000000004</v>
      </c>
      <c r="GX6" s="320">
        <f t="shared" si="51"/>
        <v>310.35000000000036</v>
      </c>
      <c r="GY6" s="321">
        <f t="shared" ref="GY6:GY7" si="108">GW6/GV6</f>
        <v>1.1724166666666669</v>
      </c>
      <c r="GZ6" s="320">
        <f>INDEX('SO JUNI 2026 (Rev.2)'!$B$6:$BI$51,MATCH(B6,'SO JUNI 2026 (Rev.2)'!$B$6:$B$51,0),MATCH($GZ$3,'SO JUNI 2026 (Rev.2)'!$B$5:$XI$5,0))</f>
        <v>2499.7025806451697</v>
      </c>
      <c r="HA6" s="320">
        <f>INDEX('Summary sales'!$A$6:$BY$50,MATCH(B6,'Summary sales'!$A$6:$A$50,0),MATCH($GZ$3,'Summary sales'!$A$7:$BY$7,0))</f>
        <v>1104.7400000002235</v>
      </c>
      <c r="HB6" s="320">
        <f t="shared" si="52"/>
        <v>-1394.9625806449462</v>
      </c>
      <c r="HC6" s="321">
        <f t="shared" ref="HC6:HC7" si="109">HA6/GZ6</f>
        <v>0.44194857762441947</v>
      </c>
      <c r="HD6" s="320">
        <f>INDEX('SO JUNI 2026 (Rev.2)'!$B$6:$BI$51,MATCH(B6,'SO JUNI 2026 (Rev.2)'!$B$6:$B$51,0),MATCH($HD$3,'SO JUNI 2026 (Rev.2)'!$B$5:$XI$5,0))</f>
        <v>0</v>
      </c>
      <c r="HE6" s="320">
        <f>INDEX('Summary sales'!$A$6:$BY$50,MATCH(B6,'Summary sales'!$A$6:$A$50,0),MATCH($HD$3,'Summary sales'!$A$7:$BY$7,0))</f>
        <v>0</v>
      </c>
      <c r="HF6" s="320">
        <f t="shared" si="53"/>
        <v>0</v>
      </c>
      <c r="HG6" s="321" t="e">
        <f t="shared" ref="HG6:HG7" si="110">HE6/HD6</f>
        <v>#DIV/0!</v>
      </c>
      <c r="HH6" s="320">
        <f>INDEX('SO JUNI 2026 (Rev.2)'!$B$6:$BI$51,MATCH(B6,'SO JUNI 2026 (Rev.2)'!$B$6:$B$51,0),MATCH($HH$3,'SO JUNI 2026 (Rev.2)'!$B$5:$XI$5,0))</f>
        <v>13500</v>
      </c>
      <c r="HI6" s="320">
        <f>INDEX('Summary sales'!$A$6:$BY$50,MATCH(B6,'Summary sales'!$A$6:$A$50,0),MATCH($HH$3,'Summary sales'!$A$7:$BY$7,0))</f>
        <v>13909.379999998957</v>
      </c>
      <c r="HJ6" s="320">
        <f t="shared" si="54"/>
        <v>409.37999999895692</v>
      </c>
      <c r="HK6" s="353">
        <f t="shared" ref="HK6:HK7" si="111">HI6/HH6</f>
        <v>1.0303244444443671</v>
      </c>
    </row>
    <row r="7" spans="1:234" ht="15" customHeight="1">
      <c r="A7" s="687"/>
      <c r="B7" s="318">
        <f t="shared" si="55"/>
        <v>46176</v>
      </c>
      <c r="C7" s="319" t="str">
        <f t="shared" si="0"/>
        <v>Rab</v>
      </c>
      <c r="D7" s="320">
        <f t="shared" si="56"/>
        <v>206786.63232258061</v>
      </c>
      <c r="E7" s="320">
        <f t="shared" ca="1" si="57"/>
        <v>229958.40899999739</v>
      </c>
      <c r="F7" s="320">
        <f t="shared" ca="1" si="1"/>
        <v>23171.776677416783</v>
      </c>
      <c r="G7" s="321">
        <f t="shared" ca="1" si="58"/>
        <v>1.112056453636082</v>
      </c>
      <c r="H7" s="320">
        <f>INDEX('SO JUNI 2026 (Rev.2)'!$B$6:$BI$51,MATCH(B7,'SO JUNI 2026 (Rev.2)'!$B$6:$B$51,0),MATCH($H$3,'SO JUNI 2026 (Rev.2)'!$B$5:$XI$5,0))</f>
        <v>1199.5729032258068</v>
      </c>
      <c r="I7" s="320">
        <f>INDEX('Summary sales'!$A$6:$BY$50,MATCH(B7,'Summary sales'!$A$6:$A$50,0),MATCH($H$3,'Summary sales'!$A$7:$BY$7,0))</f>
        <v>972.39000000013039</v>
      </c>
      <c r="J7" s="320">
        <f t="shared" si="2"/>
        <v>-227.18290322567645</v>
      </c>
      <c r="K7" s="321">
        <f t="shared" si="59"/>
        <v>0.81061350867900384</v>
      </c>
      <c r="L7" s="320">
        <f>INDEX('SO JUNI 2026 (Rev.2)'!$B$6:$BI$51,MATCH(B7,'SO JUNI 2026 (Rev.2)'!$B$6:$B$51,0),MATCH($L$3,'SO JUNI 2026 (Rev.2)'!$B$5:$XI$5,0))</f>
        <v>2000</v>
      </c>
      <c r="M7" s="320">
        <f>INDEX('Summary sales'!$A$6:$BY$50,MATCH($B7,'Summary sales'!$A$6:$A$50,0),MATCH($L$3,'Summary sales'!$A$7:$BY$7,0))</f>
        <v>1814.4500000011176</v>
      </c>
      <c r="N7" s="320">
        <f t="shared" si="3"/>
        <v>-185.54999999888241</v>
      </c>
      <c r="O7" s="321">
        <f t="shared" si="60"/>
        <v>0.90722500000055883</v>
      </c>
      <c r="P7" s="320">
        <f>INDEX('SO JUNI 2026 (Rev.2)'!$B$6:$BI$51,MATCH(B7,'SO JUNI 2026 (Rev.2)'!$B$6:$B$51,0),MATCH($P$3,'SO JUNI 2026 (Rev.2)'!$B$5:$XI$5,0))</f>
        <v>1200</v>
      </c>
      <c r="Q7" s="320">
        <f>INDEX('Summary sales'!$A$6:$BY$50,MATCH($B7,'Summary sales'!$A$6:$A$50,0),MATCH($P$3,'Summary sales'!$A$7:$BY$7,0))</f>
        <v>1335.5499999998137</v>
      </c>
      <c r="R7" s="320">
        <f t="shared" si="4"/>
        <v>135.54999999981374</v>
      </c>
      <c r="S7" s="321">
        <f t="shared" si="61"/>
        <v>1.1129583333331781</v>
      </c>
      <c r="T7" s="320">
        <f>INDEX('SO JUNI 2026 (Rev.2)'!$B$6:$BI$51,MATCH(B7,'SO JUNI 2026 (Rev.2)'!$B$6:$B$51,0),MATCH($T$3,'SO JUNI 2026 (Rev.2)'!$B$5:$XI$5,0))</f>
        <v>3300</v>
      </c>
      <c r="U7" s="320">
        <f>INDEX('Summary sales'!$A$6:$BY$50,MATCH($B7,'Summary sales'!$A$6:$A$50,0),MATCH($T$3,'Summary sales'!$A$7:$BY$7,0))</f>
        <v>3646.1000000000931</v>
      </c>
      <c r="V7" s="320">
        <f t="shared" si="5"/>
        <v>346.10000000009313</v>
      </c>
      <c r="W7" s="321">
        <f t="shared" si="62"/>
        <v>1.104878787878816</v>
      </c>
      <c r="X7" s="320">
        <f>INDEX('SO JUNI 2026 (Rev.2)'!$B$6:$BI$51,MATCH(B7,'SO JUNI 2026 (Rev.2)'!$B$6:$B$51,0),MATCH($X$3,'SO JUNI 2026 (Rev.2)'!$B$5:$XI$5,0))</f>
        <v>644.02064516129087</v>
      </c>
      <c r="Y7" s="320">
        <f>INDEX('Summary sales'!$A$6:$BY$50,MATCH($B7,'Summary sales'!$A$6:$A$50,0),MATCH($X$3,'Summary sales'!$A$7:$BY$7,0))</f>
        <v>678.09999999997672</v>
      </c>
      <c r="Z7" s="320">
        <f t="shared" si="6"/>
        <v>34.079354838685845</v>
      </c>
      <c r="AA7" s="321">
        <f t="shared" si="63"/>
        <v>1.0529165564718053</v>
      </c>
      <c r="AB7" s="320">
        <f>INDEX('SO JUNI 2026 (Rev.2)'!$B$6:$BI$51,MATCH(B7,'SO JUNI 2026 (Rev.2)'!$B$6:$B$51,0),MATCH($AB$3,'SO JUNI 2026 (Rev.2)'!$B$5:$XI$5,0))</f>
        <v>0</v>
      </c>
      <c r="AC7" s="320">
        <f>INDEX('Summary sales'!$A$6:$BY$50,MATCH($B7,'Summary sales'!$A$6:$A$50,0),MATCH($AB$3,'Summary sales'!$A$7:$BY$7,0))</f>
        <v>0</v>
      </c>
      <c r="AD7" s="320">
        <f t="shared" si="7"/>
        <v>0</v>
      </c>
      <c r="AE7" s="321">
        <f t="shared" si="64"/>
        <v>0</v>
      </c>
      <c r="AF7" s="320">
        <f>INDEX('SO JUNI 2026 (Rev.2)'!$B$6:$BI$51,MATCH(B7,'SO JUNI 2026 (Rev.2)'!$B$6:$B$51,0),MATCH($AF$3,'SO JUNI 2026 (Rev.2)'!$B$5:$XI$5,0))</f>
        <v>150</v>
      </c>
      <c r="AG7" s="320">
        <f>INDEX('Summary sales'!$A$6:$BY$50,MATCH($B7,'Summary sales'!$A$6:$A$50,0),MATCH($AF$3,'Summary sales'!$A$7:$BY$7,0))</f>
        <v>280.51000000000931</v>
      </c>
      <c r="AH7" s="320">
        <f t="shared" si="8"/>
        <v>130.51000000000931</v>
      </c>
      <c r="AI7" s="321">
        <f t="shared" si="65"/>
        <v>1.8700666666667287</v>
      </c>
      <c r="AJ7" s="320">
        <f>INDEX('SO JUNI 2026 (Rev.2)'!$B$6:$BI$51,MATCH(B7,'SO JUNI 2026 (Rev.2)'!$B$6:$B$51,0),MATCH($AJ$3,'SO JUNI 2026 (Rev.2)'!$B$5:$XI$5,0))</f>
        <v>603.76322580644887</v>
      </c>
      <c r="AK7" s="320">
        <f>INDEX('Summary sales'!$A$6:$BY$50,MATCH($B7,'Summary sales'!$A$6:$A$50,0),MATCH($AJ$3,'Summary sales'!$A$7:$BY$7,0))</f>
        <v>925.0899999999674</v>
      </c>
      <c r="AL7" s="320">
        <f t="shared" si="9"/>
        <v>321.32677419351853</v>
      </c>
      <c r="AM7" s="321">
        <f t="shared" si="66"/>
        <v>1.5322066009640138</v>
      </c>
      <c r="AN7" s="320">
        <f>INDEX('SO JUNI 2026 (Rev.2)'!$B$6:$BI$51,MATCH(B7,'SO JUNI 2026 (Rev.2)'!$B$6:$B$51,0),MATCH($AN$3,'SO JUNI 2026 (Rev.2)'!$B$5:$XI$5,0))</f>
        <v>673.27548387096704</v>
      </c>
      <c r="AO7" s="320">
        <f>INDEX('Summary sales'!$A$6:$BY$50,MATCH($B7,'Summary sales'!$A$6:$A$50,0),MATCH($AN$3,'Summary sales'!$A$7:$BY$7,0))</f>
        <v>794.93999999994412</v>
      </c>
      <c r="AP7" s="320">
        <f t="shared" si="10"/>
        <v>121.66451612897708</v>
      </c>
      <c r="AQ7" s="321">
        <f t="shared" si="67"/>
        <v>1.1807054007513722</v>
      </c>
      <c r="AR7" s="320">
        <f>INDEX('SO JUNI 2026 (Rev.2)'!$B$6:$BI$51,MATCH(B7,'SO JUNI 2026 (Rev.2)'!$B$6:$B$51,0),MATCH($AR$3,'SO JUNI 2026 (Rev.2)'!$B$5:$XI$5,0))</f>
        <v>5500</v>
      </c>
      <c r="AS7" s="320">
        <f>INDEX('Summary sales'!$A$6:$BY$50,MATCH($B7,'Summary sales'!$A$6:$A$50,0),MATCH($AR$3,'Summary sales'!$A$7:$BY$7,0))</f>
        <v>6137.7400000002235</v>
      </c>
      <c r="AT7" s="320">
        <f t="shared" si="11"/>
        <v>637.74000000022352</v>
      </c>
      <c r="AU7" s="321">
        <f t="shared" si="68"/>
        <v>1.1159527272727678</v>
      </c>
      <c r="AV7" s="320">
        <f>INDEX('SO JUNI 2026 (Rev.2)'!$B$6:$BI$51,MATCH(B7,'SO JUNI 2026 (Rev.2)'!$B$6:$B$51,0),MATCH($AV$3,'SO JUNI 2026 (Rev.2)'!$B$5:$XI$5,0))</f>
        <v>6000</v>
      </c>
      <c r="AW7" s="320">
        <f>INDEX('Summary sales'!$A$6:$BY$50,MATCH($B7,'Summary sales'!$A$6:$A$50,0),MATCH($AV$3,'Summary sales'!$A$7:$BY$7,0))</f>
        <v>4153.3199999998324</v>
      </c>
      <c r="AX7" s="320">
        <f t="shared" si="12"/>
        <v>-1846.6800000001676</v>
      </c>
      <c r="AY7" s="321">
        <f t="shared" si="69"/>
        <v>0.69221999999997208</v>
      </c>
      <c r="AZ7" s="320">
        <f>INDEX('SO JUNI 2026 (Rev.2)'!$B$6:$BI$51,MATCH(B7,'SO JUNI 2026 (Rev.2)'!$B$6:$B$51,0),MATCH($AZ$3,'SO JUNI 2026 (Rev.2)'!$B$5:$XI$5,0))</f>
        <v>2000</v>
      </c>
      <c r="BA7" s="320">
        <f>INDEX('Summary sales'!$A$6:$BY$50,MATCH($B7,'Summary sales'!$A$6:$A$50,0),MATCH($AZ$3,'Summary sales'!$A$7:$BY$7,0))</f>
        <v>2946.6999999999534</v>
      </c>
      <c r="BB7" s="320">
        <f t="shared" si="13"/>
        <v>946.69999999995343</v>
      </c>
      <c r="BC7" s="321">
        <f t="shared" si="70"/>
        <v>1.4733499999999766</v>
      </c>
      <c r="BD7" s="320">
        <f>INDEX('SO JUNI 2026 (Rev.2)'!$B$6:$BI$51,MATCH(B7,'SO JUNI 2026 (Rev.2)'!$B$6:$B$51,0),MATCH($BD$3,'SO JUNI 2026 (Rev.2)'!$B$5:$XI$5,0))</f>
        <v>750</v>
      </c>
      <c r="BE7" s="320">
        <f>INDEX('Summary sales'!$A$6:$BY$50,MATCH($B7,'Summary sales'!$A$6:$A$50,0),MATCH($BD$3,'Summary sales'!$A$7:$BY$7,0))</f>
        <v>409.16999999999825</v>
      </c>
      <c r="BF7" s="320">
        <f t="shared" si="14"/>
        <v>-340.83000000000175</v>
      </c>
      <c r="BG7" s="321">
        <f t="shared" si="71"/>
        <v>0.54555999999999771</v>
      </c>
      <c r="BH7" s="320">
        <f>INDEX('SO JUNI 2026 (Rev.2)'!$B$6:$BI$51,MATCH(B7,'SO JUNI 2026 (Rev.2)'!$B$6:$B$51,0),MATCH($BH$3,'SO JUNI 2026 (Rev.2)'!$B$5:$XI$5,0))</f>
        <v>9300</v>
      </c>
      <c r="BI7" s="320">
        <f>INDEX('Summary sales'!$A$6:$BY$50,MATCH($B7,'Summary sales'!$A$6:$A$50,0),MATCH($BH$3,'Summary sales'!$A$7:$BY$7,0))</f>
        <v>10138.610000000102</v>
      </c>
      <c r="BJ7" s="320">
        <f t="shared" si="15"/>
        <v>838.61000000010245</v>
      </c>
      <c r="BK7" s="321">
        <f t="shared" si="72"/>
        <v>1.0901731182795809</v>
      </c>
      <c r="BL7" s="320">
        <f>INDEX('SO JUNI 2026 (Rev.2)'!$B$6:$BI$51,MATCH(B7,'SO JUNI 2026 (Rev.2)'!$B$6:$B$51,0),MATCH($BL$3,'SO JUNI 2026 (Rev.2)'!$B$5:$XI$5,0))</f>
        <v>9000.0570967741915</v>
      </c>
      <c r="BM7" s="320">
        <f>INDEX('Summary sales'!$A$6:$BY$50,MATCH($B7,'Summary sales'!$A$6:$A$50,0),MATCH($BL$3,'Summary sales'!$A$7:$BY$7,0))</f>
        <v>8717.2299999999814</v>
      </c>
      <c r="BN7" s="320">
        <f t="shared" si="16"/>
        <v>-282.82709677421008</v>
      </c>
      <c r="BO7" s="321">
        <f t="shared" si="73"/>
        <v>0.96857496638820417</v>
      </c>
      <c r="BP7" s="320">
        <f>INDEX('SO JUNI 2026 (Rev.2)'!$B$6:$BI$51,MATCH(B7,'SO JUNI 2026 (Rev.2)'!$B$6:$B$51,0),MATCH($BP$3,'SO JUNI 2026 (Rev.2)'!$B$5:$XI$5,0))</f>
        <v>1300</v>
      </c>
      <c r="BQ7" s="320">
        <f>INDEX('Summary sales'!$A$6:$BY$50,MATCH($B7,'Summary sales'!$A$6:$A$50,0),MATCH($BP$3,'Summary sales'!$A$7:$BY$7,0))</f>
        <v>1330.4800000000978</v>
      </c>
      <c r="BR7" s="320">
        <f t="shared" si="17"/>
        <v>30.480000000097789</v>
      </c>
      <c r="BS7" s="321">
        <f t="shared" si="74"/>
        <v>1.0234461538462292</v>
      </c>
      <c r="BT7" s="320">
        <f>INDEX('SO JUNI 2026 (Rev.2)'!$B$6:$BI$51,MATCH(B7,'SO JUNI 2026 (Rev.2)'!$B$6:$B$51,0),MATCH($BT$3,'SO JUNI 2026 (Rev.2)'!$B$5:$XI$5,0))</f>
        <v>1000</v>
      </c>
      <c r="BU7" s="320">
        <f>INDEX('Summary sales'!$A$6:$BY$50,MATCH($B7,'Summary sales'!$A$6:$A$50,0),MATCH($BT$3,'Summary sales'!$A$7:$BY$7,0))</f>
        <v>796.41699999989942</v>
      </c>
      <c r="BV7" s="320">
        <f t="shared" si="18"/>
        <v>-203.58300000010058</v>
      </c>
      <c r="BW7" s="321">
        <f t="shared" si="75"/>
        <v>0.79641699999989946</v>
      </c>
      <c r="BX7" s="320">
        <f>INDEX('SO JUNI 2026 (Rev.2)'!$B$6:$BI$51,MATCH(B7,'SO JUNI 2026 (Rev.2)'!$B$6:$B$51,0),MATCH($BX$3,'SO JUNI 2026 (Rev.2)'!$B$5:$XI$5,0))</f>
        <v>5500</v>
      </c>
      <c r="BY7" s="320">
        <f ca="1">INDEX('Summary sales'!$A$6:$BY$50,MATCH($B7,'Summary sales'!$A$6:$A$50,0),MATCH($BX$3,'Summary sales'!$A$7:$BY$7,0))</f>
        <v>7792.42</v>
      </c>
      <c r="BZ7" s="320">
        <f t="shared" ca="1" si="19"/>
        <v>2292.42</v>
      </c>
      <c r="CA7" s="321">
        <f t="shared" ca="1" si="76"/>
        <v>1.4168036363636365</v>
      </c>
      <c r="CB7" s="320">
        <f>INDEX('SO JUNI 2026 (Rev.2)'!$B$6:$BI$51,MATCH(B7,'SO JUNI 2026 (Rev.2)'!$B$6:$B$51,0),MATCH($CB$3,'SO JUNI 2026 (Rev.2)'!$B$5:$XI$5,0))</f>
        <v>0</v>
      </c>
      <c r="CC7" s="320">
        <f>INDEX('Summary sales'!$A$6:$BY$50,MATCH($B7,'Summary sales'!$A$6:$A$50,0),MATCH($CB$3,'Summary sales'!$A$7:$BY$7,0))</f>
        <v>0</v>
      </c>
      <c r="CD7" s="320">
        <f t="shared" si="20"/>
        <v>0</v>
      </c>
      <c r="CE7" s="321" t="e">
        <f t="shared" si="77"/>
        <v>#DIV/0!</v>
      </c>
      <c r="CF7" s="320">
        <f>INDEX('SO JUNI 2026 (Rev.2)'!$B$6:$BI$51,MATCH(B7,'SO JUNI 2026 (Rev.2)'!$B$6:$B$51,0),MATCH($CF$3,'SO JUNI 2026 (Rev.2)'!$B$5:$XI$5,0))</f>
        <v>89.451612903225808</v>
      </c>
      <c r="CG7" s="320">
        <f>INDEX('Summary sales'!$A$6:$BY$50,MATCH($B7,'Summary sales'!$A$6:$A$50,0),MATCH($CF$3,'Summary sales'!$A$7:$BY$7,0))</f>
        <v>48</v>
      </c>
      <c r="CH7" s="320">
        <f t="shared" si="21"/>
        <v>-41.451612903225808</v>
      </c>
      <c r="CI7" s="321">
        <f t="shared" si="78"/>
        <v>0.53660295708618821</v>
      </c>
      <c r="CJ7" s="320">
        <f>INDEX('SO JUNI 2026 (Rev.2)'!$B$6:$BI$51,MATCH(B7,'SO JUNI 2026 (Rev.2)'!$B$6:$B$51,0),MATCH($CJ$3,'SO JUNI 2026 (Rev.2)'!$B$5:$XI$5,0))</f>
        <v>3500</v>
      </c>
      <c r="CK7" s="320">
        <f>INDEX('Summary sales'!$A$6:$BY$50,MATCH($B7,'Summary sales'!$A$6:$A$50,0),MATCH($CJ$3,'Summary sales'!$A$7:$BY$7,0))</f>
        <v>3931.6999999997206</v>
      </c>
      <c r="CL7" s="320">
        <f t="shared" si="22"/>
        <v>431.6999999997206</v>
      </c>
      <c r="CM7" s="321">
        <f t="shared" si="79"/>
        <v>1.1233428571427773</v>
      </c>
      <c r="CN7" s="320">
        <f>INDEX('SO JUNI 2026 (Rev.2)'!$B$6:$BI$51,MATCH(B7,'SO JUNI 2026 (Rev.2)'!$B$6:$B$51,0),MATCH($CN$3,'SO JUNI 2026 (Rev.2)'!$B$5:$XI$5,0))</f>
        <v>5500</v>
      </c>
      <c r="CO7" s="320">
        <f>INDEX('Summary sales'!$A$6:$BY$50,MATCH($B7,'Summary sales'!$A$6:$A$50,0),MATCH($CN$3,'Summary sales'!$A$7:$BY$7,0))</f>
        <v>2387.2999999998137</v>
      </c>
      <c r="CP7" s="320">
        <f t="shared" si="23"/>
        <v>-3112.7000000001863</v>
      </c>
      <c r="CQ7" s="321">
        <f t="shared" si="80"/>
        <v>0.43405454545451161</v>
      </c>
      <c r="CR7" s="320">
        <f>INDEX('SO JUNI 2026 (Rev.2)'!$B$6:$BI$51,MATCH(B7,'SO JUNI 2026 (Rev.2)'!$B$6:$B$51,0),MATCH($CR$3,'SO JUNI 2026 (Rev.2)'!$B$5:$XI$5,0))</f>
        <v>0</v>
      </c>
      <c r="CS7" s="320">
        <f>INDEX('Summary sales'!$A$6:$BY$50,MATCH($B7,'Summary sales'!$A$6:$A$50,0),MATCH($CR$3,'Summary sales'!$A$7:$BY$7,0))</f>
        <v>0</v>
      </c>
      <c r="CT7" s="320">
        <f t="shared" si="24"/>
        <v>0</v>
      </c>
      <c r="CU7" s="321">
        <f t="shared" si="81"/>
        <v>0.43405454545451161</v>
      </c>
      <c r="CV7" s="320">
        <f>INDEX('SO JUNI 2026 (Rev.2)'!$B$6:$BI$51,MATCH(B7,'SO JUNI 2026 (Rev.2)'!$B$6:$B$51,0),MATCH($CV$3,'SO JUNI 2026 (Rev.2)'!$B$5:$XI$5,0))</f>
        <v>4000</v>
      </c>
      <c r="CW7" s="320">
        <f>INDEX('Summary sales'!$A$6:$BY$50,MATCH($B7,'Summary sales'!$A$6:$A$50,0),MATCH($CV$3,'Summary sales'!$A$7:$BY$7,0))</f>
        <v>3545</v>
      </c>
      <c r="CX7" s="320">
        <f t="shared" si="25"/>
        <v>-455</v>
      </c>
      <c r="CY7" s="321">
        <f t="shared" si="82"/>
        <v>0.88624999999999998</v>
      </c>
      <c r="CZ7" s="320">
        <f>INDEX('SO JUNI 2026 (Rev.2)'!$B$6:$BI$51,MATCH(B7,'SO JUNI 2026 (Rev.2)'!$B$6:$B$51,0),MATCH($CZ$3,'SO JUNI 2026 (Rev.2)'!$B$5:$XI$5,0))</f>
        <v>5000</v>
      </c>
      <c r="DA7" s="320">
        <f>INDEX('Summary sales'!$A$6:$BY$50,MATCH($B7,'Summary sales'!$A$6:$A$50,0),MATCH($CZ$3,'Summary sales'!$A$7:$BY$7,0))</f>
        <v>5326.39</v>
      </c>
      <c r="DB7" s="320">
        <f t="shared" si="26"/>
        <v>326.39000000000033</v>
      </c>
      <c r="DC7" s="321">
        <f t="shared" si="83"/>
        <v>0.88624999999999998</v>
      </c>
      <c r="DD7" s="320">
        <f>INDEX('SO JUNI 2026 (Rev.2)'!$B$6:$BI$51,MATCH(B7,'SO JUNI 2026 (Rev.2)'!$B$6:$B$51,0),MATCH($DD$3,'SO JUNI 2026 (Rev.2)'!$B$5:$XI$5,0))</f>
        <v>8000</v>
      </c>
      <c r="DE7" s="320">
        <f>INDEX('Summary sales'!$A$6:$BY$50,MATCH($B7,'Summary sales'!$A$6:$A$50,0),MATCH($DD$3,'Summary sales'!$A$7:$BY$7,0))</f>
        <v>12374</v>
      </c>
      <c r="DF7" s="320">
        <f t="shared" si="27"/>
        <v>4374</v>
      </c>
      <c r="DG7" s="321">
        <f t="shared" si="84"/>
        <v>1.5467500000000001</v>
      </c>
      <c r="DH7" s="320">
        <f>INDEX('SO JUNI 2026 (Rev.2)'!$B$6:$BI$51,MATCH(B7,'SO JUNI 2026 (Rev.2)'!$B$6:$B$51,0),MATCH($DH$3,'SO JUNI 2026 (Rev.2)'!$B$5:$XI$5,0))</f>
        <v>16000</v>
      </c>
      <c r="DI7" s="320">
        <f>INDEX('Summary sales'!$A$6:$BY$50,MATCH($B7,'Summary sales'!$A$6:$A$50,0),MATCH($DH$3,'Summary sales'!$A$7:$BY$7,0))</f>
        <v>15200.597999997437</v>
      </c>
      <c r="DJ7" s="320">
        <f t="shared" si="28"/>
        <v>-799.402000002563</v>
      </c>
      <c r="DK7" s="321">
        <f t="shared" si="85"/>
        <v>0.95003737499983987</v>
      </c>
      <c r="DL7" s="320">
        <f>INDEX('SO JUNI 2026 (Rev.2)'!$B$6:$BI$51,MATCH(B7,'SO JUNI 2026 (Rev.2)'!$B$6:$B$51,0),MATCH($DL$3,'SO JUNI 2026 (Rev.2)'!$B$5:$XI$5,0))</f>
        <v>2020.8603225806426</v>
      </c>
      <c r="DM7" s="320">
        <f>INDEX('Summary sales'!$A$6:$BY$50,MATCH($B7,'Summary sales'!$A$6:$A$50,0),MATCH($DL$3,'Summary sales'!$A$7:$BY$7,0))</f>
        <v>2391.6299999998882</v>
      </c>
      <c r="DN7" s="320">
        <f t="shared" si="29"/>
        <v>370.76967741924568</v>
      </c>
      <c r="DO7" s="321">
        <f t="shared" si="86"/>
        <v>1.1834712044550273</v>
      </c>
      <c r="DP7" s="320">
        <f>INDEX('SO JUNI 2026 (Rev.2)'!$B$6:$BI$51,MATCH(B7,'SO JUNI 2026 (Rev.2)'!$B$6:$B$51,0),MATCH($DP$3,'SO JUNI 2026 (Rev.2)'!$B$5:$XI$5,0))</f>
        <v>800</v>
      </c>
      <c r="DQ7" s="320">
        <f>INDEX('Summary sales'!$A$6:$BY$50,MATCH($B7,'Summary sales'!$A$6:$A$50,0),MATCH($DP$3,'Summary sales'!$A$7:$BY$7,0))</f>
        <v>635.15000000002328</v>
      </c>
      <c r="DR7" s="320">
        <f t="shared" si="30"/>
        <v>-164.84999999997672</v>
      </c>
      <c r="DS7" s="321">
        <f t="shared" si="87"/>
        <v>0.79393750000002905</v>
      </c>
      <c r="DT7" s="320">
        <f>INDEX('SO JUNI 2026 (Rev.2)'!$B$6:$BI$51,MATCH(B7,'SO JUNI 2026 (Rev.2)'!$B$6:$B$51,0),MATCH($DT$3,'SO JUNI 2026 (Rev.2)'!$B$5:$XI$5,0))</f>
        <v>7200</v>
      </c>
      <c r="DU7" s="320">
        <f>INDEX('Summary sales'!$A$6:$BY$50,MATCH($B7,'Summary sales'!$A$6:$A$50,0),MATCH($DT$3,'Summary sales'!$A$7:$BY$7,0))</f>
        <v>9017.9199999999255</v>
      </c>
      <c r="DV7" s="320">
        <f t="shared" si="31"/>
        <v>1817.9199999999255</v>
      </c>
      <c r="DW7" s="321">
        <f t="shared" si="88"/>
        <v>1.2524888888888785</v>
      </c>
      <c r="DX7" s="320">
        <f>INDEX('SO JUNI 2026 (Rev.2)'!$B$6:$BI$51,MATCH(B7,'SO JUNI 2026 (Rev.2)'!$B$6:$B$51,0),MATCH($DX$3,'SO JUNI 2026 (Rev.2)'!$B$5:$XI$5,0))</f>
        <v>3499.876774193548</v>
      </c>
      <c r="DY7" s="320">
        <f>INDEX('Summary sales'!$A$6:$BY$50,MATCH($B7,'Summary sales'!$A$6:$A$50,0),MATCH($DX$3,'Summary sales'!$A$7:$BY$7,0))</f>
        <v>1743.5400000000081</v>
      </c>
      <c r="DZ7" s="320">
        <f t="shared" si="32"/>
        <v>-1756.3367741935399</v>
      </c>
      <c r="EA7" s="321">
        <f t="shared" si="89"/>
        <v>0.49817182503568563</v>
      </c>
      <c r="EB7" s="320">
        <f>INDEX('SO JUNI 2026 (Rev.2)'!$B$6:$BI$51,MATCH(B7,'SO JUNI 2026 (Rev.2)'!$B$6:$B$51,0),MATCH($EB$3,'SO JUNI 2026 (Rev.2)'!$B$5:$XI$5,0))</f>
        <v>2043.2745161290325</v>
      </c>
      <c r="EC7" s="320">
        <f>INDEX('Summary sales'!$A$6:$BY$50,MATCH($B7,'Summary sales'!$A$6:$A$50,0),MATCH($EB$3,'Summary sales'!$A$7:$BY$7,0))</f>
        <v>1533.2299999999814</v>
      </c>
      <c r="ED7" s="320">
        <f t="shared" si="33"/>
        <v>-510.04451612905109</v>
      </c>
      <c r="EE7" s="321">
        <f t="shared" si="90"/>
        <v>0.75037885898203904</v>
      </c>
      <c r="EF7" s="320">
        <f>INDEX('SO JUNI 2026 (Rev.2)'!$B$6:$BI$51,MATCH(B7,'SO JUNI 2026 (Rev.2)'!$B$6:$B$51,0),MATCH($EF$3,'SO JUNI 2026 (Rev.2)'!$B$5:$XI$5,0))</f>
        <v>0</v>
      </c>
      <c r="EG7" s="320">
        <f>INDEX('Summary sales'!$A$6:$BY$50,MATCH($B7,'Summary sales'!$A$6:$A$50,0),MATCH($EF$3,'Summary sales'!$A$7:$BY$7,0))</f>
        <v>334.65000000002328</v>
      </c>
      <c r="EH7" s="320">
        <f t="shared" si="34"/>
        <v>334.65000000002328</v>
      </c>
      <c r="EI7" s="321" t="e">
        <f t="shared" si="91"/>
        <v>#DIV/0!</v>
      </c>
      <c r="EJ7" s="320">
        <f>INDEX('SO JUNI 2026 (Rev.2)'!$B$6:$BI$51,MATCH(B7,'SO JUNI 2026 (Rev.2)'!$B$6:$B$51,0),MATCH($EJ$3,'SO JUNI 2026 (Rev.2)'!$B$5:$XI$5,0))</f>
        <v>1000</v>
      </c>
      <c r="EK7" s="320">
        <f>INDEX('Summary sales'!$A$6:$BY$50,MATCH($B7,'Summary sales'!$A$6:$A$50,0),MATCH($EJ$3,'Summary sales'!$A$7:$BY$7,0))</f>
        <v>1475.8699999999953</v>
      </c>
      <c r="EL7" s="320">
        <f t="shared" si="35"/>
        <v>475.86999999999534</v>
      </c>
      <c r="EM7" s="321">
        <f t="shared" si="92"/>
        <v>1.4758699999999954</v>
      </c>
      <c r="EN7" s="320">
        <f>INDEX('SO JUNI 2026 (Rev.2)'!$B$6:$BI$51,MATCH(B7,'SO JUNI 2026 (Rev.2)'!$B$6:$B$51,0),MATCH($EN$3,'SO JUNI 2026 (Rev.2)'!$B$5:$XI$5,0))</f>
        <v>11007.047419354845</v>
      </c>
      <c r="EO7" s="320">
        <f>INDEX('Summary sales'!$A$6:$BY$50,MATCH($B7,'Summary sales'!$A$6:$A$50,0),MATCH($EN$3,'Summary sales'!$A$7:$BY$7,0))</f>
        <v>13257.560000000522</v>
      </c>
      <c r="EP7" s="320">
        <f t="shared" si="36"/>
        <v>2250.5125806456763</v>
      </c>
      <c r="EQ7" s="321">
        <f t="shared" si="93"/>
        <v>1.2044610598014109</v>
      </c>
      <c r="ER7" s="320">
        <f>INDEX('SO JUNI 2026 (Rev.2)'!$B$6:$BI$51,MATCH(B7,'SO JUNI 2026 (Rev.2)'!$B$6:$B$51,0),MATCH($ER$3,'SO JUNI 2026 (Rev.2)'!$B$5:$XI$5,0))</f>
        <v>1519.5448387096778</v>
      </c>
      <c r="ES7" s="320">
        <f>INDEX('Summary sales'!$A$6:$BY$50,MATCH($B7,'Summary sales'!$A$6:$A$50,0),MATCH($ER$3,'Summary sales'!$A$7:$BY$7,0))</f>
        <v>2531.1899999999441</v>
      </c>
      <c r="ET7" s="320">
        <f t="shared" si="37"/>
        <v>1011.6451612902663</v>
      </c>
      <c r="EU7" s="321">
        <f t="shared" si="94"/>
        <v>1.6657553864282841</v>
      </c>
      <c r="EV7" s="320">
        <f>INDEX('SO JUNI 2026 (Rev.2)'!$B$6:$BI$51,MATCH(B7,'SO JUNI 2026 (Rev.2)'!$B$6:$B$51,0),MATCH($EV$3,'SO JUNI 2026 (Rev.2)'!$B$5:$XI$5,0))</f>
        <v>3999.6741935483842</v>
      </c>
      <c r="EW7" s="320">
        <f>INDEX('Summary sales'!$A$6:$BY$50,MATCH($B7,'Summary sales'!$A$6:$A$50,0),MATCH($EV$3,'Summary sales'!$A$7:$BY$7,0))</f>
        <v>5037.6800000006333</v>
      </c>
      <c r="EX7" s="320">
        <f t="shared" si="38"/>
        <v>1038.0058064522491</v>
      </c>
      <c r="EY7" s="321">
        <f t="shared" si="95"/>
        <v>1.2595225901466147</v>
      </c>
      <c r="EZ7" s="320">
        <f>INDEX('SO JUNI 2026 (Rev.2)'!$B$6:$BI$51,MATCH(B7,'SO JUNI 2026 (Rev.2)'!$B$6:$B$51,0),MATCH($EZ$3,'SO JUNI 2026 (Rev.2)'!$B$5:$XI$5,0))</f>
        <v>7000</v>
      </c>
      <c r="FA7" s="320">
        <f>INDEX('Summary sales'!$A$6:$BY$50,MATCH(B7,'Summary sales'!$A$6:$A$50,0),MATCH($EZ$3,'Summary sales'!$A$7:$BY$7,0))</f>
        <v>8847.1399999998976</v>
      </c>
      <c r="FB7" s="320">
        <f t="shared" si="39"/>
        <v>1847.1399999998976</v>
      </c>
      <c r="FC7" s="321">
        <f t="shared" si="96"/>
        <v>1.2638771428571283</v>
      </c>
      <c r="FD7" s="320">
        <f>INDEX('SO JUNI 2026 (Rev.2)'!$B$6:$BI$51,MATCH(B7,'SO JUNI 2026 (Rev.2)'!$B$6:$B$51,0),MATCH($FD$3,'SO JUNI 2026 (Rev.2)'!$B$5:$XI$5,0))</f>
        <v>8000</v>
      </c>
      <c r="FE7" s="320">
        <f>INDEX('Summary sales'!$A$6:$BY$50,MATCH($B7,'Summary sales'!$A$6:$A$50,0),MATCH($FD$3,'Summary sales'!$A$7:$BY$7,0))</f>
        <v>5686.7800000000279</v>
      </c>
      <c r="FF7" s="320">
        <f t="shared" si="40"/>
        <v>-2313.2199999999721</v>
      </c>
      <c r="FG7" s="321">
        <f t="shared" si="97"/>
        <v>0.71084750000000352</v>
      </c>
      <c r="FH7" s="320">
        <f>INDEX('SO JUNI 2026 (Rev.2)'!$B$6:$BI$51,MATCH(B7,'SO JUNI 2026 (Rev.2)'!$B$6:$B$51,0),MATCH($FH$3,'SO JUNI 2026 (Rev.2)'!$B$5:$XI$5,0))</f>
        <v>29000</v>
      </c>
      <c r="FI7" s="320">
        <f>INDEX('Summary sales'!$A$6:$BY$50,MATCH($B7,'Summary sales'!$A$6:$A$50,0),MATCH($FH$3,'Summary sales'!$A$7:$BY$7,0))</f>
        <v>58831.269999999553</v>
      </c>
      <c r="FJ7" s="320">
        <f t="shared" si="41"/>
        <v>29831.269999999553</v>
      </c>
      <c r="FK7" s="321">
        <f t="shared" si="98"/>
        <v>2.0286644827586051</v>
      </c>
      <c r="FL7" s="320">
        <f>INDEX('SO JUNI 2026 (Rev.2)'!$B$6:$BI$51,MATCH(B7,'SO JUNI 2026 (Rev.2)'!$B$6:$B$51,0),MATCH($FL$3,'SO JUNI 2026 (Rev.2)'!$B$5:$XI$5,0))</f>
        <v>8000</v>
      </c>
      <c r="FM7" s="320">
        <f>INDEX('Summary sales'!$A$6:$BY$50,MATCH(B7,'Summary sales'!$A$6:$A$50,0),MATCH($FL$3,'Summary sales'!$A$7:$BY$7,0))</f>
        <v>5116.5300000000279</v>
      </c>
      <c r="FN7" s="320">
        <f t="shared" si="42"/>
        <v>-2883.4699999999721</v>
      </c>
      <c r="FO7" s="321">
        <f t="shared" si="99"/>
        <v>0.63956625000000344</v>
      </c>
      <c r="FP7" s="320">
        <f>INDEX('SO JUNI 2026 (Rev.2)'!$B$6:$BI$51,MATCH(B7,'SO JUNI 2026 (Rev.2)'!$B$6:$B$51,0),MATCH($FP$3,'SO JUNI 2026 (Rev.2)'!$B$5:$XI$5,0))</f>
        <v>3500</v>
      </c>
      <c r="FQ7" s="320">
        <f>INDEX('Summary sales'!$A$6:$BY$50,MATCH(B7,'Summary sales'!$A$6:$A$50,0),MATCH($FP$3,'Summary sales'!$A$7:$BY$7,0))</f>
        <v>3032.4000000003725</v>
      </c>
      <c r="FR7" s="320">
        <f t="shared" si="43"/>
        <v>-467.59999999962747</v>
      </c>
      <c r="FS7" s="321">
        <f t="shared" si="100"/>
        <v>0.86640000000010642</v>
      </c>
      <c r="FT7" s="320">
        <f>INDEX('SO JUNI 2026 (Rev.2)'!$B$6:$BI$51,MATCH(B7,'SO JUNI 2026 (Rev.2)'!$B$6:$B$51,0),MATCH($FT$3,'SO JUNI 2026 (Rev.2)'!$B$5:$XI$5,0))</f>
        <v>850</v>
      </c>
      <c r="FU7" s="320">
        <f>INDEX('Summary sales'!$A$6:$BY$50,MATCH(B7,'Summary sales'!$A$6:$A$50,0),MATCH($FT$3,'Summary sales'!$A$7:$BY$7,0))</f>
        <v>419.59000000008382</v>
      </c>
      <c r="FV7" s="320">
        <f t="shared" si="44"/>
        <v>-430.40999999991618</v>
      </c>
      <c r="FW7" s="321">
        <f t="shared" si="101"/>
        <v>0.49363529411774565</v>
      </c>
      <c r="FX7" s="320">
        <f>INDEX('SO JUNI 2026 (Rev.2)'!$B$6:$BI$51,MATCH(B7,'SO JUNI 2026 (Rev.2)'!$B$6:$B$51,0),MATCH($FX$3,'SO JUNI 2026 (Rev.2)'!$B$5:$XI$5,0))</f>
        <v>3800</v>
      </c>
      <c r="FY7" s="320">
        <f>INDEX('Summary sales'!$A$6:$BY$50,MATCH(B7,'Summary sales'!$A$6:$A$50,0),MATCH($FX$3,'Summary sales'!$A$7:$BY$7,0))</f>
        <v>3191.7799999997951</v>
      </c>
      <c r="FZ7" s="320">
        <f t="shared" si="45"/>
        <v>-608.22000000020489</v>
      </c>
      <c r="GA7" s="321">
        <f t="shared" si="102"/>
        <v>0.83994210526310398</v>
      </c>
      <c r="GB7" s="320">
        <f>INDEX('SO JUNI 2026 (Rev.2)'!$B$6:$BI$51,MATCH(B7,'SO JUNI 2026 (Rev.2)'!$B$6:$B$51,0),MATCH($GB$3,'SO JUNI 2026 (Rev.2)'!$B$5:$XI$5,0))</f>
        <v>2044.9996774193546</v>
      </c>
      <c r="GC7" s="320">
        <f>INDEX('Summary sales'!$A$6:$BY$50,MATCH(B7,'Summary sales'!$A$6:$A$50,0),MATCH($GB$3,'Summary sales'!$A$7:$BY$7,0))</f>
        <v>1093.9299999999348</v>
      </c>
      <c r="GD7" s="320">
        <f t="shared" si="46"/>
        <v>-951.0696774194198</v>
      </c>
      <c r="GE7" s="321">
        <f t="shared" si="103"/>
        <v>0.53492917973483367</v>
      </c>
      <c r="GF7" s="320">
        <f>INDEX('SO JUNI 2026 (Rev.2)'!$B$6:$BI$51,MATCH(B7,'SO JUNI 2026 (Rev.2)'!$B$6:$B$51,0),MATCH($GF$3,'SO JUNI 2026 (Rev.2)'!$B$5:$XI$5,0))</f>
        <v>369.61070967741654</v>
      </c>
      <c r="GG7" s="320">
        <f>INDEX('Summary sales'!$A$6:$BY$50,MATCH(B7,'Summary sales'!$A$6:$A$50,0),MATCH($GF$3,'Summary sales'!$A$7:$BY$7,0))</f>
        <v>0</v>
      </c>
      <c r="GH7" s="320">
        <f t="shared" si="47"/>
        <v>-369.61070967741654</v>
      </c>
      <c r="GI7" s="321">
        <f t="shared" si="104"/>
        <v>0</v>
      </c>
      <c r="GJ7" s="320">
        <f>INDEX('SO JUNI 2026 (Rev.2)'!$B$6:$BI$51,MATCH(B7,'SO JUNI 2026 (Rev.2)'!$B$6:$B$51,0),MATCH($GJ$3,'SO JUNI 2026 (Rev.2)'!$B$5:$XI$5,0))</f>
        <v>0</v>
      </c>
      <c r="GK7" s="320">
        <f>INDEX('Summary sales'!$A$6:$BY$50,MATCH(B7,'Summary sales'!$A$6:$A$50,0),MATCH($GJ$3,'Summary sales'!$A$7:$BY$7,0))</f>
        <v>0</v>
      </c>
      <c r="GL7" s="320">
        <f t="shared" si="48"/>
        <v>0</v>
      </c>
      <c r="GM7" s="321" t="e">
        <f t="shared" si="105"/>
        <v>#DIV/0!</v>
      </c>
      <c r="GN7" s="320">
        <f>INDEX('SO JUNI 2026 (Rev.2)'!$B$6:$BI$51,MATCH(B7,'SO JUNI 2026 (Rev.2)'!$B$6:$B$51,0),MATCH($GN$3,'SO JUNI 2026 (Rev.2)'!$B$5:$XI$5,0))</f>
        <v>0</v>
      </c>
      <c r="GO7" s="320">
        <f>INDEX('Summary sales'!$A$6:$BY$50,MATCH($B7,'Summary sales'!$A$6:$A$50,0),MATCH($GN$3,'Summary sales'!$A$7:$BY$7,0))</f>
        <v>0</v>
      </c>
      <c r="GP7" s="320">
        <f t="shared" si="49"/>
        <v>0</v>
      </c>
      <c r="GQ7" s="321" t="e">
        <f t="shared" si="106"/>
        <v>#DIV/0!</v>
      </c>
      <c r="GR7" s="320">
        <f>INDEX('SO JUNI 2026 (Rev.2)'!$B$6:$BI$51,MATCH(B7,'SO JUNI 2026 (Rev.2)'!$B$6:$B$51,0),MATCH($GR$3,'SO JUNI 2026 (Rev.2)'!$B$5:$XI$5,0))</f>
        <v>1121.900322580635</v>
      </c>
      <c r="GS7" s="320">
        <f>INDEX('Summary sales'!$A$6:$BY$50,MATCH($B7,'Summary sales'!$A$6:$A$50,0),MATCH($GR$3,'Summary sales'!$A$7:$BY$7,0))</f>
        <v>1316.4499999997206</v>
      </c>
      <c r="GT7" s="320">
        <f t="shared" si="50"/>
        <v>194.54967741908558</v>
      </c>
      <c r="GU7" s="321">
        <f t="shared" si="107"/>
        <v>1.1734108400749681</v>
      </c>
      <c r="GV7" s="320">
        <f>INDEX('SO JUNI 2026 (Rev.2)'!$B$6:$BI$51,MATCH(B7,'SO JUNI 2026 (Rev.2)'!$B$6:$B$51,0),MATCH($GV$3,'SO JUNI 2026 (Rev.2)'!$B$5:$XI$5,0))</f>
        <v>1800</v>
      </c>
      <c r="GW7" s="320">
        <f>INDEX('Summary sales'!$A$6:$BY$50,MATCH(B7,'Summary sales'!$A$6:$A$50,0),MATCH($GV$3,'Summary sales'!$A$7:$BY$7,0))</f>
        <v>2139.2699999999995</v>
      </c>
      <c r="GX7" s="320">
        <f t="shared" si="51"/>
        <v>339.26999999999953</v>
      </c>
      <c r="GY7" s="321">
        <f t="shared" si="108"/>
        <v>1.1884833333333331</v>
      </c>
      <c r="GZ7" s="320">
        <f>INDEX('SO JUNI 2026 (Rev.2)'!$B$6:$BI$51,MATCH(B7,'SO JUNI 2026 (Rev.2)'!$B$6:$B$51,0),MATCH($GZ$3,'SO JUNI 2026 (Rev.2)'!$B$5:$XI$5,0))</f>
        <v>2499.7025806451697</v>
      </c>
      <c r="HA7" s="320">
        <f>INDEX('Summary sales'!$A$6:$BY$50,MATCH(B7,'Summary sales'!$A$6:$A$50,0),MATCH($GZ$3,'Summary sales'!$A$7:$BY$7,0))</f>
        <v>1748.0799999996088</v>
      </c>
      <c r="HB7" s="320">
        <f t="shared" si="52"/>
        <v>-751.6225806455609</v>
      </c>
      <c r="HC7" s="321">
        <f t="shared" si="109"/>
        <v>0.69931519594960445</v>
      </c>
      <c r="HD7" s="320">
        <f>INDEX('SO JUNI 2026 (Rev.2)'!$B$6:$BI$51,MATCH(B7,'SO JUNI 2026 (Rev.2)'!$B$6:$B$51,0),MATCH($HD$3,'SO JUNI 2026 (Rev.2)'!$B$5:$XI$5,0))</f>
        <v>0</v>
      </c>
      <c r="HE7" s="320">
        <f>INDEX('Summary sales'!$A$6:$BY$50,MATCH(B7,'Summary sales'!$A$6:$A$50,0),MATCH($HD$3,'Summary sales'!$A$7:$BY$7,0))</f>
        <v>0</v>
      </c>
      <c r="HF7" s="320">
        <f t="shared" si="53"/>
        <v>0</v>
      </c>
      <c r="HG7" s="321" t="e">
        <f t="shared" si="110"/>
        <v>#DIV/0!</v>
      </c>
      <c r="HH7" s="320">
        <f>INDEX('SO JUNI 2026 (Rev.2)'!$B$6:$BI$51,MATCH(B7,'SO JUNI 2026 (Rev.2)'!$B$6:$B$51,0),MATCH($HH$3,'SO JUNI 2026 (Rev.2)'!$B$5:$XI$5,0))</f>
        <v>13500</v>
      </c>
      <c r="HI7" s="320">
        <f>INDEX('Summary sales'!$A$6:$BY$50,MATCH(B7,'Summary sales'!$A$6:$A$50,0),MATCH($HH$3,'Summary sales'!$A$7:$BY$7,0))</f>
        <v>4894.5639999993145</v>
      </c>
      <c r="HJ7" s="320">
        <f t="shared" si="54"/>
        <v>-8605.4360000006855</v>
      </c>
      <c r="HK7" s="353">
        <f t="shared" si="111"/>
        <v>0.36256029629624553</v>
      </c>
    </row>
    <row r="8" spans="1:234" ht="15" customHeight="1">
      <c r="A8" s="687"/>
      <c r="B8" s="318">
        <f>B7+1</f>
        <v>46177</v>
      </c>
      <c r="C8" s="319" t="str">
        <f t="shared" ref="C8:C11" si="112">TEXT(B8,"ddd")</f>
        <v>Kam</v>
      </c>
      <c r="D8" s="320">
        <f t="shared" ref="D8:D11" si="113">SUMIF($H$4:$HJ$4,$D$4,H8:HJ8)</f>
        <v>206786.63232258061</v>
      </c>
      <c r="E8" s="320">
        <f t="shared" ref="E8:E11" ca="1" si="114">SUMIF($H$4:$HJ$4,$E$4,H8:HJ8)</f>
        <v>239298.05600000397</v>
      </c>
      <c r="F8" s="320">
        <f t="shared" ca="1" si="1"/>
        <v>32511.423677423358</v>
      </c>
      <c r="G8" s="321">
        <f t="shared" ref="G8:G11" ca="1" si="115">E8/D8</f>
        <v>1.1572220762641299</v>
      </c>
      <c r="H8" s="320">
        <f>INDEX('SO JUNI 2026 (Rev.2)'!$B$6:$BI$51,MATCH(B8,'SO JUNI 2026 (Rev.2)'!$B$6:$B$51,0),MATCH($H$3,'SO JUNI 2026 (Rev.2)'!$B$5:$XI$5,0))</f>
        <v>1199.5729032258068</v>
      </c>
      <c r="I8" s="320">
        <f>INDEX('Summary sales'!$A$6:$BY$50,MATCH(B8,'Summary sales'!$A$6:$A$50,0),MATCH($H$3,'Summary sales'!$A$7:$BY$7,0))</f>
        <v>1330.3599999998696</v>
      </c>
      <c r="J8" s="320">
        <f t="shared" si="2"/>
        <v>130.78709677406277</v>
      </c>
      <c r="K8" s="321">
        <f t="shared" ref="K8:K11" si="116">I8/H8</f>
        <v>1.1090280519194451</v>
      </c>
      <c r="L8" s="320">
        <f>INDEX('SO JUNI 2026 (Rev.2)'!$B$6:$BI$51,MATCH(B8,'SO JUNI 2026 (Rev.2)'!$B$6:$B$51,0),MATCH($L$3,'SO JUNI 2026 (Rev.2)'!$B$5:$XI$5,0))</f>
        <v>2000</v>
      </c>
      <c r="M8" s="320">
        <f>INDEX('Summary sales'!$A$6:$BY$50,MATCH($B8,'Summary sales'!$A$6:$A$50,0),MATCH($L$3,'Summary sales'!$A$7:$BY$7,0))</f>
        <v>1686.269999999553</v>
      </c>
      <c r="N8" s="320">
        <f t="shared" si="3"/>
        <v>-313.73000000044703</v>
      </c>
      <c r="O8" s="321">
        <f t="shared" ref="O8:O11" si="117">M8/L8</f>
        <v>0.84313499999977648</v>
      </c>
      <c r="P8" s="320">
        <f>INDEX('SO JUNI 2026 (Rev.2)'!$B$6:$BI$51,MATCH(B8,'SO JUNI 2026 (Rev.2)'!$B$6:$B$51,0),MATCH($P$3,'SO JUNI 2026 (Rev.2)'!$B$5:$XI$5,0))</f>
        <v>1200</v>
      </c>
      <c r="Q8" s="320">
        <f>INDEX('Summary sales'!$A$6:$BY$50,MATCH($B8,'Summary sales'!$A$6:$A$50,0),MATCH($P$3,'Summary sales'!$A$7:$BY$7,0))</f>
        <v>1317.8100000000559</v>
      </c>
      <c r="R8" s="320">
        <f t="shared" si="4"/>
        <v>117.81000000005588</v>
      </c>
      <c r="S8" s="321">
        <f t="shared" ref="S8:S11" si="118">Q8/P8</f>
        <v>1.0981750000000465</v>
      </c>
      <c r="T8" s="320">
        <f>INDEX('SO JUNI 2026 (Rev.2)'!$B$6:$BI$51,MATCH(B8,'SO JUNI 2026 (Rev.2)'!$B$6:$B$51,0),MATCH($T$3,'SO JUNI 2026 (Rev.2)'!$B$5:$XI$5,0))</f>
        <v>3300</v>
      </c>
      <c r="U8" s="320">
        <f>INDEX('Summary sales'!$A$6:$BY$50,MATCH($B8,'Summary sales'!$A$6:$A$50,0),MATCH($T$3,'Summary sales'!$A$7:$BY$7,0))</f>
        <v>3977.2999999998137</v>
      </c>
      <c r="V8" s="320">
        <f t="shared" si="5"/>
        <v>677.29999999981374</v>
      </c>
      <c r="W8" s="321">
        <f t="shared" ref="W8:W11" si="119">U8/T8</f>
        <v>1.2052424242423678</v>
      </c>
      <c r="X8" s="320">
        <f>INDEX('SO JUNI 2026 (Rev.2)'!$B$6:$BI$51,MATCH(B8,'SO JUNI 2026 (Rev.2)'!$B$6:$B$51,0),MATCH($X$3,'SO JUNI 2026 (Rev.2)'!$B$5:$XI$5,0))</f>
        <v>644.02064516129087</v>
      </c>
      <c r="Y8" s="320">
        <f>INDEX('Summary sales'!$A$6:$BY$50,MATCH($B8,'Summary sales'!$A$6:$A$50,0),MATCH($X$3,'Summary sales'!$A$7:$BY$7,0))</f>
        <v>681.56000000005588</v>
      </c>
      <c r="Z8" s="320">
        <f t="shared" si="6"/>
        <v>37.539354838765007</v>
      </c>
      <c r="AA8" s="321">
        <f t="shared" ref="AA8:AA11" si="120">Y8/X8</f>
        <v>1.0582890550494131</v>
      </c>
      <c r="AB8" s="320">
        <f>INDEX('SO JUNI 2026 (Rev.2)'!$B$6:$BI$51,MATCH(B8,'SO JUNI 2026 (Rev.2)'!$B$6:$B$51,0),MATCH($AB$3,'SO JUNI 2026 (Rev.2)'!$B$5:$XI$5,0))</f>
        <v>0</v>
      </c>
      <c r="AC8" s="320">
        <f>INDEX('Summary sales'!$A$6:$BY$50,MATCH($B8,'Summary sales'!$A$6:$A$50,0),MATCH($AB$3,'Summary sales'!$A$7:$BY$7,0))</f>
        <v>0</v>
      </c>
      <c r="AD8" s="320">
        <f t="shared" ref="AD8:AD11" si="121">AC8-AB8</f>
        <v>0</v>
      </c>
      <c r="AE8" s="321">
        <f t="shared" si="64"/>
        <v>0</v>
      </c>
      <c r="AF8" s="320">
        <f>INDEX('SO JUNI 2026 (Rev.2)'!$B$6:$BI$51,MATCH(B8,'SO JUNI 2026 (Rev.2)'!$B$6:$B$51,0),MATCH($AF$3,'SO JUNI 2026 (Rev.2)'!$B$5:$XI$5,0))</f>
        <v>150</v>
      </c>
      <c r="AG8" s="320">
        <f>INDEX('Summary sales'!$A$6:$BY$50,MATCH($B8,'Summary sales'!$A$6:$A$50,0),MATCH($AF$3,'Summary sales'!$A$7:$BY$7,0))</f>
        <v>180.17999999999302</v>
      </c>
      <c r="AH8" s="320">
        <f t="shared" si="8"/>
        <v>30.179999999993015</v>
      </c>
      <c r="AI8" s="321">
        <f t="shared" ref="AI8:AI11" si="122">AG8/AF8</f>
        <v>1.2011999999999534</v>
      </c>
      <c r="AJ8" s="320">
        <f>INDEX('SO JUNI 2026 (Rev.2)'!$B$6:$BI$51,MATCH(B8,'SO JUNI 2026 (Rev.2)'!$B$6:$B$51,0),MATCH($AJ$3,'SO JUNI 2026 (Rev.2)'!$B$5:$XI$5,0))</f>
        <v>603.76322580644887</v>
      </c>
      <c r="AK8" s="320">
        <f>INDEX('Summary sales'!$A$6:$BY$50,MATCH($B8,'Summary sales'!$A$6:$A$50,0),MATCH($AJ$3,'Summary sales'!$A$7:$BY$7,0))</f>
        <v>947.33000000007451</v>
      </c>
      <c r="AL8" s="320">
        <f t="shared" si="9"/>
        <v>343.56677419362563</v>
      </c>
      <c r="AM8" s="321">
        <f t="shared" ref="AM8:AM11" si="123">AK8/AJ8</f>
        <v>1.5690422329626357</v>
      </c>
      <c r="AN8" s="320">
        <f>INDEX('SO JUNI 2026 (Rev.2)'!$B$6:$BI$51,MATCH(B8,'SO JUNI 2026 (Rev.2)'!$B$6:$B$51,0),MATCH($AN$3,'SO JUNI 2026 (Rev.2)'!$B$5:$XI$5,0))</f>
        <v>673.27548387096704</v>
      </c>
      <c r="AO8" s="320">
        <f>INDEX('Summary sales'!$A$6:$BY$50,MATCH($B8,'Summary sales'!$A$6:$A$50,0),MATCH($AN$3,'Summary sales'!$A$7:$BY$7,0))</f>
        <v>739.23999999999069</v>
      </c>
      <c r="AP8" s="320">
        <f t="shared" si="10"/>
        <v>65.96451612902365</v>
      </c>
      <c r="AQ8" s="321">
        <f t="shared" ref="AQ8:AQ11" si="124">AO8/AN8</f>
        <v>1.0979755207330046</v>
      </c>
      <c r="AR8" s="320">
        <f>INDEX('SO JUNI 2026 (Rev.2)'!$B$6:$BI$51,MATCH(B8,'SO JUNI 2026 (Rev.2)'!$B$6:$B$51,0),MATCH($AR$3,'SO JUNI 2026 (Rev.2)'!$B$5:$XI$5,0))</f>
        <v>5500</v>
      </c>
      <c r="AS8" s="320">
        <f>INDEX('Summary sales'!$A$6:$BY$50,MATCH($B8,'Summary sales'!$A$6:$A$50,0),MATCH($AR$3,'Summary sales'!$A$7:$BY$7,0))</f>
        <v>6151.25</v>
      </c>
      <c r="AT8" s="320">
        <f t="shared" si="11"/>
        <v>651.25</v>
      </c>
      <c r="AU8" s="321">
        <f t="shared" ref="AU8:AU11" si="125">AS8/AR8</f>
        <v>1.1184090909090909</v>
      </c>
      <c r="AV8" s="320">
        <f>INDEX('SO JUNI 2026 (Rev.2)'!$B$6:$BI$51,MATCH(B8,'SO JUNI 2026 (Rev.2)'!$B$6:$B$51,0),MATCH($AV$3,'SO JUNI 2026 (Rev.2)'!$B$5:$XI$5,0))</f>
        <v>6000</v>
      </c>
      <c r="AW8" s="320">
        <f>INDEX('Summary sales'!$A$6:$BY$50,MATCH($B8,'Summary sales'!$A$6:$A$50,0),MATCH($AV$3,'Summary sales'!$A$7:$BY$7,0))</f>
        <v>4088.0400000000373</v>
      </c>
      <c r="AX8" s="320">
        <f t="shared" si="12"/>
        <v>-1911.9599999999627</v>
      </c>
      <c r="AY8" s="321">
        <f t="shared" ref="AY8:AY11" si="126">AW8/AV8</f>
        <v>0.68134000000000616</v>
      </c>
      <c r="AZ8" s="320">
        <f>INDEX('SO JUNI 2026 (Rev.2)'!$B$6:$BI$51,MATCH(B8,'SO JUNI 2026 (Rev.2)'!$B$6:$B$51,0),MATCH($AZ$3,'SO JUNI 2026 (Rev.2)'!$B$5:$XI$5,0))</f>
        <v>2000</v>
      </c>
      <c r="BA8" s="320">
        <f>INDEX('Summary sales'!$A$6:$BY$50,MATCH($B8,'Summary sales'!$A$6:$A$50,0),MATCH($AZ$3,'Summary sales'!$A$7:$BY$7,0))</f>
        <v>3051.4799999999814</v>
      </c>
      <c r="BB8" s="320">
        <f t="shared" si="13"/>
        <v>1051.4799999999814</v>
      </c>
      <c r="BC8" s="321">
        <f t="shared" ref="BC8:BC11" si="127">BA8/AZ8</f>
        <v>1.5257399999999908</v>
      </c>
      <c r="BD8" s="320">
        <f>INDEX('SO JUNI 2026 (Rev.2)'!$B$6:$BI$51,MATCH(B8,'SO JUNI 2026 (Rev.2)'!$B$6:$B$51,0),MATCH($BD$3,'SO JUNI 2026 (Rev.2)'!$B$5:$XI$5,0))</f>
        <v>750</v>
      </c>
      <c r="BE8" s="320">
        <f>INDEX('Summary sales'!$A$6:$BY$50,MATCH($B8,'Summary sales'!$A$6:$A$50,0),MATCH($BD$3,'Summary sales'!$A$7:$BY$7,0))</f>
        <v>552.62000000000262</v>
      </c>
      <c r="BF8" s="320">
        <f t="shared" si="14"/>
        <v>-197.37999999999738</v>
      </c>
      <c r="BG8" s="321">
        <f t="shared" ref="BG8:BG11" si="128">BE8/BD8</f>
        <v>0.73682666666667018</v>
      </c>
      <c r="BH8" s="320">
        <f>INDEX('SO JUNI 2026 (Rev.2)'!$B$6:$BI$51,MATCH(B8,'SO JUNI 2026 (Rev.2)'!$B$6:$B$51,0),MATCH($BH$3,'SO JUNI 2026 (Rev.2)'!$B$5:$XI$5,0))</f>
        <v>9300</v>
      </c>
      <c r="BI8" s="320">
        <f>INDEX('Summary sales'!$A$6:$BY$50,MATCH($B8,'Summary sales'!$A$6:$A$50,0),MATCH($BH$3,'Summary sales'!$A$7:$BY$7,0))</f>
        <v>9891.6399999998976</v>
      </c>
      <c r="BJ8" s="320">
        <f t="shared" si="15"/>
        <v>591.63999999989755</v>
      </c>
      <c r="BK8" s="321">
        <f t="shared" ref="BK8:BK11" si="129">BI8/BH8</f>
        <v>1.0636172043010643</v>
      </c>
      <c r="BL8" s="320">
        <f>INDEX('SO JUNI 2026 (Rev.2)'!$B$6:$BI$51,MATCH(B8,'SO JUNI 2026 (Rev.2)'!$B$6:$B$51,0),MATCH($BL$3,'SO JUNI 2026 (Rev.2)'!$B$5:$XI$5,0))</f>
        <v>9000.0570967741915</v>
      </c>
      <c r="BM8" s="320">
        <f>INDEX('Summary sales'!$A$6:$BY$50,MATCH($B8,'Summary sales'!$A$6:$A$50,0),MATCH($BL$3,'Summary sales'!$A$7:$BY$7,0))</f>
        <v>8811.1099999998696</v>
      </c>
      <c r="BN8" s="320">
        <f t="shared" si="16"/>
        <v>-188.94709677432184</v>
      </c>
      <c r="BO8" s="321">
        <f t="shared" ref="BO8:BO11" si="130">BM8/BL8</f>
        <v>0.97900601132385656</v>
      </c>
      <c r="BP8" s="320">
        <f>INDEX('SO JUNI 2026 (Rev.2)'!$B$6:$BI$51,MATCH(B8,'SO JUNI 2026 (Rev.2)'!$B$6:$B$51,0),MATCH($BP$3,'SO JUNI 2026 (Rev.2)'!$B$5:$XI$5,0))</f>
        <v>1300</v>
      </c>
      <c r="BQ8" s="320">
        <f>INDEX('Summary sales'!$A$6:$BY$50,MATCH($B8,'Summary sales'!$A$6:$A$50,0),MATCH($BP$3,'Summary sales'!$A$7:$BY$7,0))</f>
        <v>1298.0100000000093</v>
      </c>
      <c r="BR8" s="320">
        <f t="shared" si="17"/>
        <v>-1.9899999999906868</v>
      </c>
      <c r="BS8" s="321">
        <f t="shared" ref="BS8:BS11" si="131">BQ8/BP8</f>
        <v>0.99846923076923788</v>
      </c>
      <c r="BT8" s="320">
        <f>INDEX('SO JUNI 2026 (Rev.2)'!$B$6:$BI$51,MATCH(B8,'SO JUNI 2026 (Rev.2)'!$B$6:$B$51,0),MATCH($BT$3,'SO JUNI 2026 (Rev.2)'!$B$5:$XI$5,0))</f>
        <v>1000</v>
      </c>
      <c r="BU8" s="320">
        <f>INDEX('Summary sales'!$A$6:$BY$50,MATCH($B8,'Summary sales'!$A$6:$A$50,0),MATCH($BT$3,'Summary sales'!$A$7:$BY$7,0))</f>
        <v>1692.8429999999935</v>
      </c>
      <c r="BV8" s="320">
        <f t="shared" si="18"/>
        <v>692.84299999999348</v>
      </c>
      <c r="BW8" s="321">
        <f t="shared" ref="BW8:BW10" si="132">BU8/BT8</f>
        <v>1.6928429999999934</v>
      </c>
      <c r="BX8" s="320">
        <f>INDEX('SO JUNI 2026 (Rev.2)'!$B$6:$BI$51,MATCH(B8,'SO JUNI 2026 (Rev.2)'!$B$6:$B$51,0),MATCH($BX$3,'SO JUNI 2026 (Rev.2)'!$B$5:$XI$5,0))</f>
        <v>5500</v>
      </c>
      <c r="BY8" s="320">
        <f ca="1">INDEX('Summary sales'!$A$6:$BY$50,MATCH($B8,'Summary sales'!$A$6:$A$50,0),MATCH($BX$3,'Summary sales'!$A$7:$BY$7,0))</f>
        <v>5471.34</v>
      </c>
      <c r="BZ8" s="320">
        <f t="shared" ca="1" si="19"/>
        <v>-28.659999999999854</v>
      </c>
      <c r="CA8" s="321">
        <f t="shared" ref="CA8:CA11" ca="1" si="133">BY8/BX8</f>
        <v>0.99478909090909096</v>
      </c>
      <c r="CB8" s="320">
        <f>INDEX('SO JUNI 2026 (Rev.2)'!$B$6:$BI$51,MATCH(B8,'SO JUNI 2026 (Rev.2)'!$B$6:$B$51,0),MATCH($CB$3,'SO JUNI 2026 (Rev.2)'!$B$5:$XI$5,0))</f>
        <v>0</v>
      </c>
      <c r="CC8" s="320">
        <f>INDEX('Summary sales'!$A$6:$BY$50,MATCH($B8,'Summary sales'!$A$6:$A$50,0),MATCH($CB$3,'Summary sales'!$A$7:$BY$7,0))</f>
        <v>0</v>
      </c>
      <c r="CD8" s="320">
        <f t="shared" si="20"/>
        <v>0</v>
      </c>
      <c r="CE8" s="321" t="e">
        <f t="shared" ref="CE8:CE11" si="134">CC8/CB8</f>
        <v>#DIV/0!</v>
      </c>
      <c r="CF8" s="320">
        <f>INDEX('SO JUNI 2026 (Rev.2)'!$B$6:$BI$51,MATCH(B8,'SO JUNI 2026 (Rev.2)'!$B$6:$B$51,0),MATCH($CF$3,'SO JUNI 2026 (Rev.2)'!$B$5:$XI$5,0))</f>
        <v>89.451612903225808</v>
      </c>
      <c r="CG8" s="320">
        <f>INDEX('Summary sales'!$A$6:$BY$50,MATCH($B8,'Summary sales'!$A$6:$A$50,0),MATCH($CF$3,'Summary sales'!$A$7:$BY$7,0))</f>
        <v>39.853000000002794</v>
      </c>
      <c r="CH8" s="320">
        <f t="shared" si="21"/>
        <v>-49.598612903223014</v>
      </c>
      <c r="CI8" s="321">
        <f t="shared" ref="CI8:CI11" si="135">CG8/CF8</f>
        <v>0.44552578434911166</v>
      </c>
      <c r="CJ8" s="320">
        <f>INDEX('SO JUNI 2026 (Rev.2)'!$B$6:$BI$51,MATCH(B8,'SO JUNI 2026 (Rev.2)'!$B$6:$B$51,0),MATCH($CJ$3,'SO JUNI 2026 (Rev.2)'!$B$5:$XI$5,0))</f>
        <v>3500</v>
      </c>
      <c r="CK8" s="320">
        <f>INDEX('Summary sales'!$A$6:$BY$50,MATCH($B8,'Summary sales'!$A$6:$A$50,0),MATCH($CJ$3,'Summary sales'!$A$7:$BY$7,0))</f>
        <v>4024.3000000002794</v>
      </c>
      <c r="CL8" s="320">
        <f t="shared" si="22"/>
        <v>524.3000000002794</v>
      </c>
      <c r="CM8" s="321">
        <f t="shared" ref="CM8:CM11" si="136">CK8/CJ8</f>
        <v>1.1498000000000799</v>
      </c>
      <c r="CN8" s="320">
        <f>INDEX('SO JUNI 2026 (Rev.2)'!$B$6:$BI$51,MATCH(B8,'SO JUNI 2026 (Rev.2)'!$B$6:$B$51,0),MATCH($CN$3,'SO JUNI 2026 (Rev.2)'!$B$5:$XI$5,0))</f>
        <v>5500</v>
      </c>
      <c r="CO8" s="320">
        <f>INDEX('Summary sales'!$A$6:$BY$50,MATCH($B8,'Summary sales'!$A$6:$A$50,0),MATCH($CN$3,'Summary sales'!$A$7:$BY$7,0))</f>
        <v>4906.9000000003725</v>
      </c>
      <c r="CP8" s="320">
        <f t="shared" si="23"/>
        <v>-593.09999999962747</v>
      </c>
      <c r="CQ8" s="321">
        <f t="shared" si="80"/>
        <v>0.8921636363637041</v>
      </c>
      <c r="CR8" s="320">
        <f>INDEX('SO JUNI 2026 (Rev.2)'!$B$6:$BI$51,MATCH(B8,'SO JUNI 2026 (Rev.2)'!$B$6:$B$51,0),MATCH($CR$3,'SO JUNI 2026 (Rev.2)'!$B$5:$XI$5,0))</f>
        <v>0</v>
      </c>
      <c r="CS8" s="320">
        <f>INDEX('Summary sales'!$A$6:$BY$50,MATCH($B8,'Summary sales'!$A$6:$A$50,0),MATCH($CR$3,'Summary sales'!$A$7:$BY$7,0))</f>
        <v>0</v>
      </c>
      <c r="CT8" s="320">
        <f t="shared" si="24"/>
        <v>0</v>
      </c>
      <c r="CU8" s="321">
        <f t="shared" ref="CU8:CU11" si="137">CO8/CN8</f>
        <v>0.8921636363637041</v>
      </c>
      <c r="CV8" s="320">
        <f>INDEX('SO JUNI 2026 (Rev.2)'!$B$6:$BI$51,MATCH(B8,'SO JUNI 2026 (Rev.2)'!$B$6:$B$51,0),MATCH($CV$3,'SO JUNI 2026 (Rev.2)'!$B$5:$XI$5,0))</f>
        <v>4000</v>
      </c>
      <c r="CW8" s="320">
        <f>INDEX('Summary sales'!$A$6:$BY$50,MATCH($B8,'Summary sales'!$A$6:$A$50,0),MATCH($CV$3,'Summary sales'!$A$7:$BY$7,0))</f>
        <v>4091.9499999999534</v>
      </c>
      <c r="CX8" s="320">
        <f t="shared" si="25"/>
        <v>91.949999999953434</v>
      </c>
      <c r="CY8" s="321">
        <f t="shared" si="82"/>
        <v>1.0229874999999884</v>
      </c>
      <c r="CZ8" s="320">
        <f>INDEX('SO JUNI 2026 (Rev.2)'!$B$6:$BI$51,MATCH(B8,'SO JUNI 2026 (Rev.2)'!$B$6:$B$51,0),MATCH($CZ$3,'SO JUNI 2026 (Rev.2)'!$B$5:$XI$5,0))</f>
        <v>5000</v>
      </c>
      <c r="DA8" s="320">
        <f>INDEX('Summary sales'!$A$6:$BY$50,MATCH($B8,'Summary sales'!$A$6:$A$50,0),MATCH($CZ$3,'Summary sales'!$A$7:$BY$7,0))</f>
        <v>5080.2800000000007</v>
      </c>
      <c r="DB8" s="320">
        <f t="shared" si="26"/>
        <v>80.280000000000655</v>
      </c>
      <c r="DC8" s="321">
        <f t="shared" ref="DC8:DC11" si="138">CW8/CV8</f>
        <v>1.0229874999999884</v>
      </c>
      <c r="DD8" s="320">
        <f>INDEX('SO JUNI 2026 (Rev.2)'!$B$6:$BI$51,MATCH(B8,'SO JUNI 2026 (Rev.2)'!$B$6:$B$51,0),MATCH($DD$3,'SO JUNI 2026 (Rev.2)'!$B$5:$XI$5,0))</f>
        <v>8000</v>
      </c>
      <c r="DE8" s="320">
        <f>INDEX('Summary sales'!$A$6:$BY$50,MATCH($B8,'Summary sales'!$A$6:$A$50,0),MATCH($DD$3,'Summary sales'!$A$7:$BY$7,0))</f>
        <v>8353</v>
      </c>
      <c r="DF8" s="320">
        <f t="shared" si="27"/>
        <v>353</v>
      </c>
      <c r="DG8" s="321">
        <f t="shared" ref="DG8:DG11" si="139">DE8/DD8</f>
        <v>1.044125</v>
      </c>
      <c r="DH8" s="320">
        <f>INDEX('SO JUNI 2026 (Rev.2)'!$B$6:$BI$51,MATCH(B8,'SO JUNI 2026 (Rev.2)'!$B$6:$B$51,0),MATCH($DH$3,'SO JUNI 2026 (Rev.2)'!$B$5:$XI$5,0))</f>
        <v>16000</v>
      </c>
      <c r="DI8" s="320">
        <f>INDEX('Summary sales'!$A$6:$BY$50,MATCH($B8,'Summary sales'!$A$6:$A$50,0),MATCH($DH$3,'Summary sales'!$A$7:$BY$7,0))</f>
        <v>15497.61400000006</v>
      </c>
      <c r="DJ8" s="320">
        <f t="shared" si="28"/>
        <v>-502.3859999999404</v>
      </c>
      <c r="DK8" s="321">
        <f t="shared" ref="DK8:DK11" si="140">DI8/DH8</f>
        <v>0.96860087500000369</v>
      </c>
      <c r="DL8" s="320">
        <f>INDEX('SO JUNI 2026 (Rev.2)'!$B$6:$BI$51,MATCH(B8,'SO JUNI 2026 (Rev.2)'!$B$6:$B$51,0),MATCH($DL$3,'SO JUNI 2026 (Rev.2)'!$B$5:$XI$5,0))</f>
        <v>2020.8603225806426</v>
      </c>
      <c r="DM8" s="320">
        <f>INDEX('Summary sales'!$A$6:$BY$50,MATCH($B8,'Summary sales'!$A$6:$A$50,0),MATCH($DL$3,'Summary sales'!$A$7:$BY$7,0))</f>
        <v>1333.6499999994412</v>
      </c>
      <c r="DN8" s="320">
        <f t="shared" si="29"/>
        <v>-687.21032258120135</v>
      </c>
      <c r="DO8" s="321">
        <f t="shared" ref="DO8:DO11" si="141">DM8/DL8</f>
        <v>0.6599417016097221</v>
      </c>
      <c r="DP8" s="320">
        <f>INDEX('SO JUNI 2026 (Rev.2)'!$B$6:$BI$51,MATCH(B8,'SO JUNI 2026 (Rev.2)'!$B$6:$B$51,0),MATCH($DP$3,'SO JUNI 2026 (Rev.2)'!$B$5:$XI$5,0))</f>
        <v>800</v>
      </c>
      <c r="DQ8" s="320">
        <f>INDEX('Summary sales'!$A$6:$BY$50,MATCH($B8,'Summary sales'!$A$6:$A$50,0),MATCH($DP$3,'Summary sales'!$A$7:$BY$7,0))</f>
        <v>894</v>
      </c>
      <c r="DR8" s="320">
        <f t="shared" si="30"/>
        <v>94</v>
      </c>
      <c r="DS8" s="321">
        <f t="shared" ref="DS8:DS11" si="142">DQ8/DP8</f>
        <v>1.1174999999999999</v>
      </c>
      <c r="DT8" s="320">
        <f>INDEX('SO JUNI 2026 (Rev.2)'!$B$6:$BI$51,MATCH(B8,'SO JUNI 2026 (Rev.2)'!$B$6:$B$51,0),MATCH($DT$3,'SO JUNI 2026 (Rev.2)'!$B$5:$XI$5,0))</f>
        <v>7200</v>
      </c>
      <c r="DU8" s="320">
        <f>INDEX('Summary sales'!$A$6:$BY$50,MATCH($B8,'Summary sales'!$A$6:$A$50,0),MATCH($DT$3,'Summary sales'!$A$7:$BY$7,0))</f>
        <v>9333.6900000004098</v>
      </c>
      <c r="DV8" s="320">
        <f t="shared" si="31"/>
        <v>2133.6900000004098</v>
      </c>
      <c r="DW8" s="321">
        <f t="shared" ref="DW8:DW11" si="143">DU8/DT8</f>
        <v>1.2963458333333902</v>
      </c>
      <c r="DX8" s="320">
        <f>INDEX('SO JUNI 2026 (Rev.2)'!$B$6:$BI$51,MATCH(B8,'SO JUNI 2026 (Rev.2)'!$B$6:$B$51,0),MATCH($DX$3,'SO JUNI 2026 (Rev.2)'!$B$5:$XI$5,0))</f>
        <v>3499.876774193548</v>
      </c>
      <c r="DY8" s="320">
        <f>INDEX('Summary sales'!$A$6:$BY$50,MATCH($B8,'Summary sales'!$A$6:$A$50,0),MATCH($DX$3,'Summary sales'!$A$7:$BY$7,0))</f>
        <v>1627.1900000000023</v>
      </c>
      <c r="DZ8" s="320">
        <f t="shared" si="32"/>
        <v>-1872.6867741935457</v>
      </c>
      <c r="EA8" s="321">
        <f t="shared" ref="EA8:EA11" si="144">DY8/DX8</f>
        <v>0.46492779745793889</v>
      </c>
      <c r="EB8" s="320">
        <f>INDEX('SO JUNI 2026 (Rev.2)'!$B$6:$BI$51,MATCH(B8,'SO JUNI 2026 (Rev.2)'!$B$6:$B$51,0),MATCH($EB$3,'SO JUNI 2026 (Rev.2)'!$B$5:$XI$5,0))</f>
        <v>2043.2745161290325</v>
      </c>
      <c r="EC8" s="320">
        <f>INDEX('Summary sales'!$A$6:$BY$50,MATCH($B8,'Summary sales'!$A$6:$A$50,0),MATCH($EB$3,'Summary sales'!$A$7:$BY$7,0))</f>
        <v>1121.8300000000745</v>
      </c>
      <c r="ED8" s="320">
        <f t="shared" si="33"/>
        <v>-921.44451612895796</v>
      </c>
      <c r="EE8" s="321">
        <f t="shared" ref="EE8:EE11" si="145">EC8/EB8</f>
        <v>0.54903537980073902</v>
      </c>
      <c r="EF8" s="320">
        <f>INDEX('SO JUNI 2026 (Rev.2)'!$B$6:$BI$51,MATCH(B8,'SO JUNI 2026 (Rev.2)'!$B$6:$B$51,0),MATCH($EF$3,'SO JUNI 2026 (Rev.2)'!$B$5:$XI$5,0))</f>
        <v>0</v>
      </c>
      <c r="EG8" s="320">
        <f>INDEX('Summary sales'!$A$6:$BY$50,MATCH($B8,'Summary sales'!$A$6:$A$50,0),MATCH($EF$3,'Summary sales'!$A$7:$BY$7,0))</f>
        <v>0</v>
      </c>
      <c r="EH8" s="320">
        <f t="shared" si="34"/>
        <v>0</v>
      </c>
      <c r="EI8" s="321" t="e">
        <f t="shared" ref="EI8:EI11" si="146">EG8/EF8</f>
        <v>#DIV/0!</v>
      </c>
      <c r="EJ8" s="320">
        <f>INDEX('SO JUNI 2026 (Rev.2)'!$B$6:$BI$51,MATCH(B8,'SO JUNI 2026 (Rev.2)'!$B$6:$B$51,0),MATCH($EJ$3,'SO JUNI 2026 (Rev.2)'!$B$5:$XI$5,0))</f>
        <v>1000</v>
      </c>
      <c r="EK8" s="320">
        <f>INDEX('Summary sales'!$A$6:$BY$50,MATCH($B8,'Summary sales'!$A$6:$A$50,0),MATCH($EJ$3,'Summary sales'!$A$7:$BY$7,0))</f>
        <v>1451.8199999999488</v>
      </c>
      <c r="EL8" s="320">
        <f t="shared" si="35"/>
        <v>451.81999999994878</v>
      </c>
      <c r="EM8" s="321">
        <f t="shared" ref="EM8:EM11" si="147">EK8/EJ8</f>
        <v>1.4518199999999488</v>
      </c>
      <c r="EN8" s="320">
        <f>INDEX('SO JUNI 2026 (Rev.2)'!$B$6:$BI$51,MATCH(B8,'SO JUNI 2026 (Rev.2)'!$B$6:$B$51,0),MATCH($EN$3,'SO JUNI 2026 (Rev.2)'!$B$5:$XI$5,0))</f>
        <v>11007.047419354845</v>
      </c>
      <c r="EO8" s="320">
        <f>INDEX('Summary sales'!$A$6:$BY$50,MATCH($B8,'Summary sales'!$A$6:$A$50,0),MATCH($EN$3,'Summary sales'!$A$7:$BY$7,0))</f>
        <v>11337.469999999739</v>
      </c>
      <c r="EP8" s="320">
        <f t="shared" si="36"/>
        <v>330.42258064489397</v>
      </c>
      <c r="EQ8" s="321">
        <f t="shared" ref="EQ8:EQ11" si="148">EO8/EN8</f>
        <v>1.0300191838970256</v>
      </c>
      <c r="ER8" s="320">
        <f>INDEX('SO JUNI 2026 (Rev.2)'!$B$6:$BI$51,MATCH(B8,'SO JUNI 2026 (Rev.2)'!$B$6:$B$51,0),MATCH($ER$3,'SO JUNI 2026 (Rev.2)'!$B$5:$XI$5,0))</f>
        <v>1519.5448387096778</v>
      </c>
      <c r="ES8" s="320">
        <f>INDEX('Summary sales'!$A$6:$BY$50,MATCH($B8,'Summary sales'!$A$6:$A$50,0),MATCH($ER$3,'Summary sales'!$A$7:$BY$7,0))</f>
        <v>2472.9599999999627</v>
      </c>
      <c r="ET8" s="320">
        <f t="shared" si="37"/>
        <v>953.41516129028491</v>
      </c>
      <c r="EU8" s="321">
        <f t="shared" ref="EU8:EU11" si="149">ES8/ER8</f>
        <v>1.6274347008409951</v>
      </c>
      <c r="EV8" s="320">
        <f>INDEX('SO JUNI 2026 (Rev.2)'!$B$6:$BI$51,MATCH(B8,'SO JUNI 2026 (Rev.2)'!$B$6:$B$51,0),MATCH($EV$3,'SO JUNI 2026 (Rev.2)'!$B$5:$XI$5,0))</f>
        <v>3999.6741935483842</v>
      </c>
      <c r="EW8" s="320">
        <f>INDEX('Summary sales'!$A$6:$BY$50,MATCH($B8,'Summary sales'!$A$6:$A$50,0),MATCH($EV$3,'Summary sales'!$A$7:$BY$7,0))</f>
        <v>4303.6499999994412</v>
      </c>
      <c r="EX8" s="320">
        <f t="shared" si="38"/>
        <v>303.975806451057</v>
      </c>
      <c r="EY8" s="321">
        <f t="shared" ref="EY8:EY11" si="150">EW8/EV8</f>
        <v>1.0760001419469067</v>
      </c>
      <c r="EZ8" s="320">
        <f>INDEX('SO JUNI 2026 (Rev.2)'!$B$6:$BI$51,MATCH(B8,'SO JUNI 2026 (Rev.2)'!$B$6:$B$51,0),MATCH($EZ$3,'SO JUNI 2026 (Rev.2)'!$B$5:$XI$5,0))</f>
        <v>7000</v>
      </c>
      <c r="FA8" s="320">
        <f>INDEX('Summary sales'!$A$6:$BY$50,MATCH(B8,'Summary sales'!$A$6:$A$50,0),MATCH($EZ$3,'Summary sales'!$A$7:$BY$7,0))</f>
        <v>8432.2900000000373</v>
      </c>
      <c r="FB8" s="320">
        <f t="shared" si="39"/>
        <v>1432.2900000000373</v>
      </c>
      <c r="FC8" s="321">
        <f t="shared" ref="FC8:FC11" si="151">FA8/EZ8</f>
        <v>1.2046128571428625</v>
      </c>
      <c r="FD8" s="320">
        <f>INDEX('SO JUNI 2026 (Rev.2)'!$B$6:$BI$51,MATCH(B8,'SO JUNI 2026 (Rev.2)'!$B$6:$B$51,0),MATCH($FD$3,'SO JUNI 2026 (Rev.2)'!$B$5:$XI$5,0))</f>
        <v>8000</v>
      </c>
      <c r="FE8" s="320">
        <f>INDEX('Summary sales'!$A$6:$BY$50,MATCH($B8,'Summary sales'!$A$6:$A$50,0),MATCH($FD$3,'Summary sales'!$A$7:$BY$7,0))</f>
        <v>6505</v>
      </c>
      <c r="FF8" s="320">
        <f t="shared" si="40"/>
        <v>-1495</v>
      </c>
      <c r="FG8" s="321">
        <f t="shared" ref="FG8:FG11" si="152">FE8/FD8</f>
        <v>0.81312499999999999</v>
      </c>
      <c r="FH8" s="320">
        <f>INDEX('SO JUNI 2026 (Rev.2)'!$B$6:$BI$51,MATCH(B8,'SO JUNI 2026 (Rev.2)'!$B$6:$B$51,0),MATCH($FH$3,'SO JUNI 2026 (Rev.2)'!$B$5:$XI$5,0))</f>
        <v>29000</v>
      </c>
      <c r="FI8" s="320">
        <f>INDEX('Summary sales'!$A$6:$BY$50,MATCH($B8,'Summary sales'!$A$6:$A$50,0),MATCH($FH$3,'Summary sales'!$A$7:$BY$7,0))</f>
        <v>59801.110000001267</v>
      </c>
      <c r="FJ8" s="320">
        <f t="shared" si="41"/>
        <v>30801.110000001267</v>
      </c>
      <c r="FK8" s="321">
        <f t="shared" ref="FK8:FK11" si="153">FI8/FH8</f>
        <v>2.062107241379354</v>
      </c>
      <c r="FL8" s="320">
        <f>INDEX('SO JUNI 2026 (Rev.2)'!$B$6:$BI$51,MATCH(B8,'SO JUNI 2026 (Rev.2)'!$B$6:$B$51,0),MATCH($FL$3,'SO JUNI 2026 (Rev.2)'!$B$5:$XI$5,0))</f>
        <v>8000</v>
      </c>
      <c r="FM8" s="320">
        <f>INDEX('Summary sales'!$A$6:$BY$50,MATCH(B8,'Summary sales'!$A$6:$A$50,0),MATCH($FL$3,'Summary sales'!$A$7:$BY$7,0))</f>
        <v>8911.8800000001211</v>
      </c>
      <c r="FN8" s="320">
        <f t="shared" si="42"/>
        <v>911.88000000012107</v>
      </c>
      <c r="FO8" s="321">
        <f t="shared" ref="FO8:FO11" si="154">FM8/FL8</f>
        <v>1.1139850000000151</v>
      </c>
      <c r="FP8" s="320">
        <f>INDEX('SO JUNI 2026 (Rev.2)'!$B$6:$BI$51,MATCH(B8,'SO JUNI 2026 (Rev.2)'!$B$6:$B$51,0),MATCH($FP$3,'SO JUNI 2026 (Rev.2)'!$B$5:$XI$5,0))</f>
        <v>3500</v>
      </c>
      <c r="FQ8" s="320">
        <f>INDEX('Summary sales'!$A$6:$BY$50,MATCH(B8,'Summary sales'!$A$6:$A$50,0),MATCH($FP$3,'Summary sales'!$A$7:$BY$7,0))</f>
        <v>3011.2000000001863</v>
      </c>
      <c r="FR8" s="320">
        <f t="shared" si="43"/>
        <v>-488.79999999981374</v>
      </c>
      <c r="FS8" s="321">
        <f t="shared" ref="FS8:FS11" si="155">FQ8/FP8</f>
        <v>0.86034285714291037</v>
      </c>
      <c r="FT8" s="320">
        <f>INDEX('SO JUNI 2026 (Rev.2)'!$B$6:$BI$51,MATCH(B8,'SO JUNI 2026 (Rev.2)'!$B$6:$B$51,0),MATCH($FT$3,'SO JUNI 2026 (Rev.2)'!$B$5:$XI$5,0))</f>
        <v>850</v>
      </c>
      <c r="FU8" s="320">
        <f>INDEX('Summary sales'!$A$6:$BY$50,MATCH(B8,'Summary sales'!$A$6:$A$50,0),MATCH($FT$3,'Summary sales'!$A$7:$BY$7,0))</f>
        <v>408.18999999994412</v>
      </c>
      <c r="FV8" s="320">
        <f t="shared" si="44"/>
        <v>-441.81000000005588</v>
      </c>
      <c r="FW8" s="321">
        <f t="shared" ref="FW8:FW11" si="156">FU8/FT8</f>
        <v>0.48022352941169899</v>
      </c>
      <c r="FX8" s="320">
        <f>INDEX('SO JUNI 2026 (Rev.2)'!$B$6:$BI$51,MATCH(B8,'SO JUNI 2026 (Rev.2)'!$B$6:$B$51,0),MATCH($FX$3,'SO JUNI 2026 (Rev.2)'!$B$5:$XI$5,0))</f>
        <v>3800</v>
      </c>
      <c r="FY8" s="320">
        <f>INDEX('Summary sales'!$A$6:$BY$50,MATCH(B8,'Summary sales'!$A$6:$A$50,0),MATCH($FX$3,'Summary sales'!$A$7:$BY$7,0))</f>
        <v>3768.0500000002794</v>
      </c>
      <c r="FZ8" s="320">
        <f t="shared" si="45"/>
        <v>-31.949999999720603</v>
      </c>
      <c r="GA8" s="321">
        <f t="shared" ref="GA8:GA11" si="157">FY8/FX8</f>
        <v>0.99159210526323138</v>
      </c>
      <c r="GB8" s="320">
        <f>INDEX('SO JUNI 2026 (Rev.2)'!$B$6:$BI$51,MATCH(B8,'SO JUNI 2026 (Rev.2)'!$B$6:$B$51,0),MATCH($GB$3,'SO JUNI 2026 (Rev.2)'!$B$5:$XI$5,0))</f>
        <v>2044.9996774193546</v>
      </c>
      <c r="GC8" s="320">
        <f>INDEX('Summary sales'!$A$6:$BY$50,MATCH(B8,'Summary sales'!$A$6:$A$50,0),MATCH($GB$3,'Summary sales'!$A$7:$BY$7,0))</f>
        <v>4751.9700000002049</v>
      </c>
      <c r="GD8" s="320">
        <f t="shared" si="46"/>
        <v>2706.9703225808503</v>
      </c>
      <c r="GE8" s="321">
        <f t="shared" ref="GE8:GE11" si="158">GC8/GB8</f>
        <v>2.3237020780349735</v>
      </c>
      <c r="GF8" s="320">
        <f>INDEX('SO JUNI 2026 (Rev.2)'!$B$6:$BI$51,MATCH(B8,'SO JUNI 2026 (Rev.2)'!$B$6:$B$51,0),MATCH($GF$3,'SO JUNI 2026 (Rev.2)'!$B$5:$XI$5,0))</f>
        <v>369.61070967741654</v>
      </c>
      <c r="GG8" s="320">
        <f>INDEX('Summary sales'!$A$6:$BY$50,MATCH(B8,'Summary sales'!$A$6:$A$50,0),MATCH($GF$3,'Summary sales'!$A$7:$BY$7,0))</f>
        <v>0</v>
      </c>
      <c r="GH8" s="320">
        <f t="shared" si="47"/>
        <v>-369.61070967741654</v>
      </c>
      <c r="GI8" s="321">
        <f t="shared" ref="GI8:GI11" si="159">GG8/GF8</f>
        <v>0</v>
      </c>
      <c r="GJ8" s="320">
        <f>INDEX('SO JUNI 2026 (Rev.2)'!$B$6:$BI$51,MATCH(B8,'SO JUNI 2026 (Rev.2)'!$B$6:$B$51,0),MATCH($GJ$3,'SO JUNI 2026 (Rev.2)'!$B$5:$XI$5,0))</f>
        <v>0</v>
      </c>
      <c r="GK8" s="320">
        <f>INDEX('Summary sales'!$A$6:$BY$50,MATCH(B8,'Summary sales'!$A$6:$A$50,0),MATCH($GJ$3,'Summary sales'!$A$7:$BY$7,0))</f>
        <v>0</v>
      </c>
      <c r="GL8" s="320">
        <f t="shared" si="48"/>
        <v>0</v>
      </c>
      <c r="GM8" s="321" t="e">
        <f t="shared" ref="GM8:GM11" si="160">GK8/GJ8</f>
        <v>#DIV/0!</v>
      </c>
      <c r="GN8" s="320">
        <f>INDEX('SO JUNI 2026 (Rev.2)'!$B$6:$BI$51,MATCH(B8,'SO JUNI 2026 (Rev.2)'!$B$6:$B$51,0),MATCH($GN$3,'SO JUNI 2026 (Rev.2)'!$B$5:$XI$5,0))</f>
        <v>0</v>
      </c>
      <c r="GO8" s="320">
        <f>INDEX('Summary sales'!$A$6:$BY$50,MATCH($B8,'Summary sales'!$A$6:$A$50,0),MATCH($GN$3,'Summary sales'!$A$7:$BY$7,0))</f>
        <v>0</v>
      </c>
      <c r="GP8" s="320">
        <f t="shared" si="49"/>
        <v>0</v>
      </c>
      <c r="GQ8" s="321" t="e">
        <f t="shared" ref="GQ8:GQ11" si="161">GO8/GN8</f>
        <v>#DIV/0!</v>
      </c>
      <c r="GR8" s="320">
        <f>INDEX('SO JUNI 2026 (Rev.2)'!$B$6:$BI$51,MATCH(B8,'SO JUNI 2026 (Rev.2)'!$B$6:$B$51,0),MATCH($GR$3,'SO JUNI 2026 (Rev.2)'!$B$5:$XI$5,0))</f>
        <v>1121.900322580635</v>
      </c>
      <c r="GS8" s="320">
        <f>INDEX('Summary sales'!$A$6:$BY$50,MATCH($B8,'Summary sales'!$A$6:$A$50,0),MATCH($GR$3,'Summary sales'!$A$7:$BY$7,0))</f>
        <v>974.62000000011176</v>
      </c>
      <c r="GT8" s="320">
        <f t="shared" si="50"/>
        <v>-147.28032258052326</v>
      </c>
      <c r="GU8" s="321">
        <f t="shared" ref="GU8:GU11" si="162">GS8/GR8</f>
        <v>0.86872245277392934</v>
      </c>
      <c r="GV8" s="320">
        <f>INDEX('SO JUNI 2026 (Rev.2)'!$B$6:$BI$51,MATCH(B8,'SO JUNI 2026 (Rev.2)'!$B$6:$B$51,0),MATCH($GV$3,'SO JUNI 2026 (Rev.2)'!$B$5:$XI$5,0))</f>
        <v>1800</v>
      </c>
      <c r="GW8" s="320">
        <f>INDEX('Summary sales'!$A$6:$BY$50,MATCH(B8,'Summary sales'!$A$6:$A$50,0),MATCH($GV$3,'Summary sales'!$A$7:$BY$7,0))</f>
        <v>2732.5800000000008</v>
      </c>
      <c r="GX8" s="320">
        <f t="shared" si="51"/>
        <v>932.58000000000084</v>
      </c>
      <c r="GY8" s="321">
        <f t="shared" ref="GY8:GY11" si="163">GW8/GV8</f>
        <v>1.5181000000000004</v>
      </c>
      <c r="GZ8" s="320">
        <f>INDEX('SO JUNI 2026 (Rev.2)'!$B$6:$BI$51,MATCH(B8,'SO JUNI 2026 (Rev.2)'!$B$6:$B$51,0),MATCH($GZ$3,'SO JUNI 2026 (Rev.2)'!$B$5:$XI$5,0))</f>
        <v>2499.7025806451697</v>
      </c>
      <c r="HA8" s="320">
        <f>INDEX('Summary sales'!$A$6:$BY$50,MATCH(B8,'Summary sales'!$A$6:$A$50,0),MATCH($GZ$3,'Summary sales'!$A$7:$BY$7,0))</f>
        <v>2917.0400000000373</v>
      </c>
      <c r="HB8" s="320">
        <f t="shared" si="52"/>
        <v>417.33741935486751</v>
      </c>
      <c r="HC8" s="321">
        <f t="shared" ref="HC8:HC11" si="164">HA8/GZ8</f>
        <v>1.1669548299810746</v>
      </c>
      <c r="HD8" s="320">
        <f>INDEX('SO JUNI 2026 (Rev.2)'!$B$6:$BI$51,MATCH(B8,'SO JUNI 2026 (Rev.2)'!$B$6:$B$51,0),MATCH($HD$3,'SO JUNI 2026 (Rev.2)'!$B$5:$XI$5,0))</f>
        <v>0</v>
      </c>
      <c r="HE8" s="320">
        <f>INDEX('Summary sales'!$A$6:$BY$50,MATCH(B8,'Summary sales'!$A$6:$A$50,0),MATCH($HD$3,'Summary sales'!$A$7:$BY$7,0))</f>
        <v>0</v>
      </c>
      <c r="HF8" s="320">
        <f t="shared" si="53"/>
        <v>0</v>
      </c>
      <c r="HG8" s="321" t="e">
        <f t="shared" ref="HG8:HG11" si="165">HE8/HD8</f>
        <v>#DIV/0!</v>
      </c>
      <c r="HH8" s="320">
        <f>INDEX('SO JUNI 2026 (Rev.2)'!$B$6:$BI$51,MATCH(B8,'SO JUNI 2026 (Rev.2)'!$B$6:$B$51,0),MATCH($HH$3,'SO JUNI 2026 (Rev.2)'!$B$5:$XI$5,0))</f>
        <v>13500</v>
      </c>
      <c r="HI8" s="320">
        <f>INDEX('Summary sales'!$A$6:$BY$50,MATCH(B8,'Summary sales'!$A$6:$A$50,0),MATCH($HH$3,'Summary sales'!$A$7:$BY$7,0))</f>
        <v>9345.5860000029206</v>
      </c>
      <c r="HJ8" s="320">
        <f t="shared" si="54"/>
        <v>-4154.4139999970794</v>
      </c>
      <c r="HK8" s="353">
        <f t="shared" ref="HK8:HK11" si="166">HI8/HH8</f>
        <v>0.69226562962984595</v>
      </c>
    </row>
    <row r="9" spans="1:234" ht="15" customHeight="1">
      <c r="A9" s="687"/>
      <c r="B9" s="318">
        <f t="shared" ref="B9:B11" si="167">B8+1</f>
        <v>46178</v>
      </c>
      <c r="C9" s="319" t="str">
        <f t="shared" si="112"/>
        <v>Jum</v>
      </c>
      <c r="D9" s="320">
        <f t="shared" si="113"/>
        <v>206786.63232258061</v>
      </c>
      <c r="E9" s="320">
        <f t="shared" ca="1" si="114"/>
        <v>196095.06599999761</v>
      </c>
      <c r="F9" s="320">
        <f t="shared" ca="1" si="1"/>
        <v>-10691.566322583007</v>
      </c>
      <c r="G9" s="321">
        <f t="shared" ca="1" si="115"/>
        <v>0.94829662728921227</v>
      </c>
      <c r="H9" s="320">
        <f>INDEX('SO JUNI 2026 (Rev.2)'!$B$6:$BI$51,MATCH(B9,'SO JUNI 2026 (Rev.2)'!$B$6:$B$51,0),MATCH($H$3,'SO JUNI 2026 (Rev.2)'!$B$5:$XI$5,0))</f>
        <v>1199.5729032258068</v>
      </c>
      <c r="I9" s="320">
        <f>INDEX('Summary sales'!$A$6:$BY$50,MATCH(B9,'Summary sales'!$A$6:$A$50,0),MATCH($H$3,'Summary sales'!$A$7:$BY$7,0))</f>
        <v>1168.2399999999907</v>
      </c>
      <c r="J9" s="320">
        <f t="shared" si="2"/>
        <v>-31.332903225816153</v>
      </c>
      <c r="K9" s="321">
        <f t="shared" si="116"/>
        <v>0.97387995082119816</v>
      </c>
      <c r="L9" s="320">
        <f>INDEX('SO JUNI 2026 (Rev.2)'!$B$6:$BI$51,MATCH(B9,'SO JUNI 2026 (Rev.2)'!$B$6:$B$51,0),MATCH($L$3,'SO JUNI 2026 (Rev.2)'!$B$5:$XI$5,0))</f>
        <v>2000</v>
      </c>
      <c r="M9" s="320">
        <f>INDEX('Summary sales'!$A$6:$BY$50,MATCH($B9,'Summary sales'!$A$6:$A$50,0),MATCH($L$3,'Summary sales'!$A$7:$BY$7,0))</f>
        <v>1677.3300000000745</v>
      </c>
      <c r="N9" s="320">
        <f t="shared" si="3"/>
        <v>-322.66999999992549</v>
      </c>
      <c r="O9" s="321">
        <f t="shared" si="117"/>
        <v>0.8386650000000373</v>
      </c>
      <c r="P9" s="320">
        <f>INDEX('SO JUNI 2026 (Rev.2)'!$B$6:$BI$51,MATCH(B9,'SO JUNI 2026 (Rev.2)'!$B$6:$B$51,0),MATCH($P$3,'SO JUNI 2026 (Rev.2)'!$B$5:$XI$5,0))</f>
        <v>1200</v>
      </c>
      <c r="Q9" s="320">
        <f>INDEX('Summary sales'!$A$6:$BY$50,MATCH($B9,'Summary sales'!$A$6:$A$50,0),MATCH($P$3,'Summary sales'!$A$7:$BY$7,0))</f>
        <v>1111.5800000000745</v>
      </c>
      <c r="R9" s="320">
        <f t="shared" si="4"/>
        <v>-88.419999999925494</v>
      </c>
      <c r="S9" s="321">
        <f t="shared" si="118"/>
        <v>0.92631666666672874</v>
      </c>
      <c r="T9" s="320">
        <f>INDEX('SO JUNI 2026 (Rev.2)'!$B$6:$BI$51,MATCH(B9,'SO JUNI 2026 (Rev.2)'!$B$6:$B$51,0),MATCH($T$3,'SO JUNI 2026 (Rev.2)'!$B$5:$XI$5,0))</f>
        <v>3300</v>
      </c>
      <c r="U9" s="320">
        <f>INDEX('Summary sales'!$A$6:$BY$50,MATCH($B9,'Summary sales'!$A$6:$A$50,0),MATCH($T$3,'Summary sales'!$A$7:$BY$7,0))</f>
        <v>3956</v>
      </c>
      <c r="V9" s="320">
        <f t="shared" si="5"/>
        <v>656</v>
      </c>
      <c r="W9" s="321">
        <f t="shared" si="119"/>
        <v>1.1987878787878787</v>
      </c>
      <c r="X9" s="320">
        <f>INDEX('SO JUNI 2026 (Rev.2)'!$B$6:$BI$51,MATCH(B9,'SO JUNI 2026 (Rev.2)'!$B$6:$B$51,0),MATCH($X$3,'SO JUNI 2026 (Rev.2)'!$B$5:$XI$5,0))</f>
        <v>644.02064516129087</v>
      </c>
      <c r="Y9" s="320">
        <f>INDEX('Summary sales'!$A$6:$BY$50,MATCH($B9,'Summary sales'!$A$6:$A$50,0),MATCH($X$3,'Summary sales'!$A$7:$BY$7,0))</f>
        <v>689.77000000001863</v>
      </c>
      <c r="Z9" s="320">
        <f t="shared" si="6"/>
        <v>45.749354838727754</v>
      </c>
      <c r="AA9" s="321">
        <f t="shared" si="120"/>
        <v>1.0710370935814799</v>
      </c>
      <c r="AB9" s="320">
        <f>INDEX('SO JUNI 2026 (Rev.2)'!$B$6:$BI$51,MATCH(B9,'SO JUNI 2026 (Rev.2)'!$B$6:$B$51,0),MATCH($AB$3,'SO JUNI 2026 (Rev.2)'!$B$5:$XI$5,0))</f>
        <v>0</v>
      </c>
      <c r="AC9" s="320">
        <f>INDEX('Summary sales'!$A$6:$BY$50,MATCH($B9,'Summary sales'!$A$6:$A$50,0),MATCH($AB$3,'Summary sales'!$A$7:$BY$7,0))</f>
        <v>0</v>
      </c>
      <c r="AD9" s="320">
        <f t="shared" si="121"/>
        <v>0</v>
      </c>
      <c r="AE9" s="321">
        <f t="shared" si="64"/>
        <v>0</v>
      </c>
      <c r="AF9" s="320">
        <f>INDEX('SO JUNI 2026 (Rev.2)'!$B$6:$BI$51,MATCH(B9,'SO JUNI 2026 (Rev.2)'!$B$6:$B$51,0),MATCH($AF$3,'SO JUNI 2026 (Rev.2)'!$B$5:$XI$5,0))</f>
        <v>150</v>
      </c>
      <c r="AG9" s="320">
        <f>INDEX('Summary sales'!$A$6:$BY$50,MATCH($B9,'Summary sales'!$A$6:$A$50,0),MATCH($AF$3,'Summary sales'!$A$7:$BY$7,0))</f>
        <v>0.92999999999301508</v>
      </c>
      <c r="AH9" s="320">
        <f t="shared" si="8"/>
        <v>-149.07000000000698</v>
      </c>
      <c r="AI9" s="321">
        <f t="shared" si="122"/>
        <v>6.1999999999534337E-3</v>
      </c>
      <c r="AJ9" s="320">
        <f>INDEX('SO JUNI 2026 (Rev.2)'!$B$6:$BI$51,MATCH(B9,'SO JUNI 2026 (Rev.2)'!$B$6:$B$51,0),MATCH($AJ$3,'SO JUNI 2026 (Rev.2)'!$B$5:$XI$5,0))</f>
        <v>603.76322580644887</v>
      </c>
      <c r="AK9" s="320">
        <f>INDEX('Summary sales'!$A$6:$BY$50,MATCH($B9,'Summary sales'!$A$6:$A$50,0),MATCH($AJ$3,'Summary sales'!$A$7:$BY$7,0))</f>
        <v>886.04999999993015</v>
      </c>
      <c r="AL9" s="320">
        <f t="shared" si="9"/>
        <v>282.28677419348128</v>
      </c>
      <c r="AM9" s="321">
        <f t="shared" si="123"/>
        <v>1.4675454915566111</v>
      </c>
      <c r="AN9" s="320">
        <f>INDEX('SO JUNI 2026 (Rev.2)'!$B$6:$BI$51,MATCH(B9,'SO JUNI 2026 (Rev.2)'!$B$6:$B$51,0),MATCH($AN$3,'SO JUNI 2026 (Rev.2)'!$B$5:$XI$5,0))</f>
        <v>673.27548387096704</v>
      </c>
      <c r="AO9" s="320">
        <f>INDEX('Summary sales'!$A$6:$BY$50,MATCH($B9,'Summary sales'!$A$6:$A$50,0),MATCH($AN$3,'Summary sales'!$A$7:$BY$7,0))</f>
        <v>823</v>
      </c>
      <c r="AP9" s="320">
        <f t="shared" si="10"/>
        <v>149.72451612903296</v>
      </c>
      <c r="AQ9" s="321">
        <f t="shared" si="124"/>
        <v>1.2223822487463802</v>
      </c>
      <c r="AR9" s="320">
        <f>INDEX('SO JUNI 2026 (Rev.2)'!$B$6:$BI$51,MATCH(B9,'SO JUNI 2026 (Rev.2)'!$B$6:$B$51,0),MATCH($AR$3,'SO JUNI 2026 (Rev.2)'!$B$5:$XI$5,0))</f>
        <v>5500</v>
      </c>
      <c r="AS9" s="320">
        <f>INDEX('Summary sales'!$A$6:$BY$50,MATCH($B9,'Summary sales'!$A$6:$A$50,0),MATCH($AR$3,'Summary sales'!$A$7:$BY$7,0))</f>
        <v>6080.4500000011176</v>
      </c>
      <c r="AT9" s="320">
        <f t="shared" si="11"/>
        <v>580.45000000111759</v>
      </c>
      <c r="AU9" s="321">
        <f t="shared" si="125"/>
        <v>1.1055363636365669</v>
      </c>
      <c r="AV9" s="320">
        <f>INDEX('SO JUNI 2026 (Rev.2)'!$B$6:$BI$51,MATCH(B9,'SO JUNI 2026 (Rev.2)'!$B$6:$B$51,0),MATCH($AV$3,'SO JUNI 2026 (Rev.2)'!$B$5:$XI$5,0))</f>
        <v>6000</v>
      </c>
      <c r="AW9" s="320">
        <f>INDEX('Summary sales'!$A$6:$BY$50,MATCH($B9,'Summary sales'!$A$6:$A$50,0),MATCH($AV$3,'Summary sales'!$A$7:$BY$7,0))</f>
        <v>3730.7299999999814</v>
      </c>
      <c r="AX9" s="320">
        <f t="shared" si="12"/>
        <v>-2269.2700000000186</v>
      </c>
      <c r="AY9" s="321">
        <f t="shared" si="126"/>
        <v>0.62178833333333028</v>
      </c>
      <c r="AZ9" s="320">
        <f>INDEX('SO JUNI 2026 (Rev.2)'!$B$6:$BI$51,MATCH(B9,'SO JUNI 2026 (Rev.2)'!$B$6:$B$51,0),MATCH($AZ$3,'SO JUNI 2026 (Rev.2)'!$B$5:$XI$5,0))</f>
        <v>2000</v>
      </c>
      <c r="BA9" s="320">
        <f>INDEX('Summary sales'!$A$6:$BY$50,MATCH($B9,'Summary sales'!$A$6:$A$50,0),MATCH($AZ$3,'Summary sales'!$A$7:$BY$7,0))</f>
        <v>2651.4799999999814</v>
      </c>
      <c r="BB9" s="320">
        <f t="shared" si="13"/>
        <v>651.47999999998137</v>
      </c>
      <c r="BC9" s="321">
        <f t="shared" si="127"/>
        <v>1.3257399999999906</v>
      </c>
      <c r="BD9" s="320">
        <f>INDEX('SO JUNI 2026 (Rev.2)'!$B$6:$BI$51,MATCH(B9,'SO JUNI 2026 (Rev.2)'!$B$6:$B$51,0),MATCH($BD$3,'SO JUNI 2026 (Rev.2)'!$B$5:$XI$5,0))</f>
        <v>750</v>
      </c>
      <c r="BE9" s="320">
        <f>INDEX('Summary sales'!$A$6:$BY$50,MATCH($B9,'Summary sales'!$A$6:$A$50,0),MATCH($BD$3,'Summary sales'!$A$7:$BY$7,0))</f>
        <v>39.680000000000291</v>
      </c>
      <c r="BF9" s="320">
        <f t="shared" si="14"/>
        <v>-710.31999999999971</v>
      </c>
      <c r="BG9" s="321">
        <f t="shared" si="128"/>
        <v>5.2906666666667053E-2</v>
      </c>
      <c r="BH9" s="320">
        <f>INDEX('SO JUNI 2026 (Rev.2)'!$B$6:$BI$51,MATCH(B9,'SO JUNI 2026 (Rev.2)'!$B$6:$B$51,0),MATCH($BH$3,'SO JUNI 2026 (Rev.2)'!$B$5:$XI$5,0))</f>
        <v>9300</v>
      </c>
      <c r="BI9" s="320">
        <f>INDEX('Summary sales'!$A$6:$BY$50,MATCH($B9,'Summary sales'!$A$6:$A$50,0),MATCH($BH$3,'Summary sales'!$A$7:$BY$7,0))</f>
        <v>10170.719999999972</v>
      </c>
      <c r="BJ9" s="320">
        <f t="shared" si="15"/>
        <v>870.71999999997206</v>
      </c>
      <c r="BK9" s="321">
        <f t="shared" si="129"/>
        <v>1.09362580645161</v>
      </c>
      <c r="BL9" s="320">
        <f>INDEX('SO JUNI 2026 (Rev.2)'!$B$6:$BI$51,MATCH(B9,'SO JUNI 2026 (Rev.2)'!$B$6:$B$51,0),MATCH($BL$3,'SO JUNI 2026 (Rev.2)'!$B$5:$XI$5,0))</f>
        <v>9000.0570967741915</v>
      </c>
      <c r="BM9" s="320">
        <f>INDEX('Summary sales'!$A$6:$BY$50,MATCH($B9,'Summary sales'!$A$6:$A$50,0),MATCH($BL$3,'Summary sales'!$A$7:$BY$7,0))</f>
        <v>8604.2700000000186</v>
      </c>
      <c r="BN9" s="320">
        <f t="shared" si="16"/>
        <v>-395.78709677417282</v>
      </c>
      <c r="BO9" s="321">
        <f t="shared" si="130"/>
        <v>0.95602393490192061</v>
      </c>
      <c r="BP9" s="320">
        <f>INDEX('SO JUNI 2026 (Rev.2)'!$B$6:$BI$51,MATCH(B9,'SO JUNI 2026 (Rev.2)'!$B$6:$B$51,0),MATCH($BP$3,'SO JUNI 2026 (Rev.2)'!$B$5:$XI$5,0))</f>
        <v>1300</v>
      </c>
      <c r="BQ9" s="320">
        <f>INDEX('Summary sales'!$A$6:$BY$50,MATCH($B9,'Summary sales'!$A$6:$A$50,0),MATCH($BP$3,'Summary sales'!$A$7:$BY$7,0))</f>
        <v>1203.3099999999395</v>
      </c>
      <c r="BR9" s="320">
        <f t="shared" si="17"/>
        <v>-96.690000000060536</v>
      </c>
      <c r="BS9" s="321">
        <f t="shared" si="131"/>
        <v>0.92562307692303036</v>
      </c>
      <c r="BT9" s="320">
        <f>INDEX('SO JUNI 2026 (Rev.2)'!$B$6:$BI$51,MATCH(B9,'SO JUNI 2026 (Rev.2)'!$B$6:$B$51,0),MATCH($BT$3,'SO JUNI 2026 (Rev.2)'!$B$5:$XI$5,0))</f>
        <v>1000</v>
      </c>
      <c r="BU9" s="320">
        <f>INDEX('Summary sales'!$A$6:$BY$50,MATCH($B9,'Summary sales'!$A$6:$A$50,0),MATCH($BT$3,'Summary sales'!$A$7:$BY$7,0))</f>
        <v>1437.9140000001062</v>
      </c>
      <c r="BV9" s="320">
        <f t="shared" si="18"/>
        <v>437.91400000010617</v>
      </c>
      <c r="BW9" s="321">
        <f t="shared" si="132"/>
        <v>1.4379140000001063</v>
      </c>
      <c r="BX9" s="320">
        <f>INDEX('SO JUNI 2026 (Rev.2)'!$B$6:$BI$51,MATCH(B9,'SO JUNI 2026 (Rev.2)'!$B$6:$B$51,0),MATCH($BX$3,'SO JUNI 2026 (Rev.2)'!$B$5:$XI$5,0))</f>
        <v>5500</v>
      </c>
      <c r="BY9" s="320">
        <f ca="1">INDEX('Summary sales'!$A$6:$BY$50,MATCH($B9,'Summary sales'!$A$6:$A$50,0),MATCH($BX$3,'Summary sales'!$A$7:$BY$7,0))</f>
        <v>5234.97</v>
      </c>
      <c r="BZ9" s="320">
        <f t="shared" ca="1" si="19"/>
        <v>-265.02999999999975</v>
      </c>
      <c r="CA9" s="321">
        <f t="shared" ca="1" si="133"/>
        <v>0.95181272727272737</v>
      </c>
      <c r="CB9" s="320">
        <f>INDEX('SO JUNI 2026 (Rev.2)'!$B$6:$BI$51,MATCH(B9,'SO JUNI 2026 (Rev.2)'!$B$6:$B$51,0),MATCH($CB$3,'SO JUNI 2026 (Rev.2)'!$B$5:$XI$5,0))</f>
        <v>0</v>
      </c>
      <c r="CC9" s="320">
        <f>INDEX('Summary sales'!$A$6:$BY$50,MATCH($B9,'Summary sales'!$A$6:$A$50,0),MATCH($CB$3,'Summary sales'!$A$7:$BY$7,0))</f>
        <v>0</v>
      </c>
      <c r="CD9" s="320">
        <f t="shared" si="20"/>
        <v>0</v>
      </c>
      <c r="CE9" s="321" t="e">
        <f t="shared" si="134"/>
        <v>#DIV/0!</v>
      </c>
      <c r="CF9" s="320">
        <f>INDEX('SO JUNI 2026 (Rev.2)'!$B$6:$BI$51,MATCH(B9,'SO JUNI 2026 (Rev.2)'!$B$6:$B$51,0),MATCH($CF$3,'SO JUNI 2026 (Rev.2)'!$B$5:$XI$5,0))</f>
        <v>89.451612903225808</v>
      </c>
      <c r="CG9" s="320">
        <f>INDEX('Summary sales'!$A$6:$BY$50,MATCH($B9,'Summary sales'!$A$6:$A$50,0),MATCH($CF$3,'Summary sales'!$A$7:$BY$7,0))</f>
        <v>50.146999999997206</v>
      </c>
      <c r="CH9" s="320">
        <f t="shared" si="21"/>
        <v>-39.304612903228602</v>
      </c>
      <c r="CI9" s="321">
        <f t="shared" si="135"/>
        <v>0.56060476018749128</v>
      </c>
      <c r="CJ9" s="320">
        <f>INDEX('SO JUNI 2026 (Rev.2)'!$B$6:$BI$51,MATCH(B9,'SO JUNI 2026 (Rev.2)'!$B$6:$B$51,0),MATCH($CJ$3,'SO JUNI 2026 (Rev.2)'!$B$5:$XI$5,0))</f>
        <v>3500</v>
      </c>
      <c r="CK9" s="320">
        <f>INDEX('Summary sales'!$A$6:$BY$50,MATCH($B9,'Summary sales'!$A$6:$A$50,0),MATCH($CJ$3,'Summary sales'!$A$7:$BY$7,0))</f>
        <v>2486.3999999999069</v>
      </c>
      <c r="CL9" s="320">
        <f t="shared" si="22"/>
        <v>-1013.6000000000931</v>
      </c>
      <c r="CM9" s="321">
        <f t="shared" si="136"/>
        <v>0.71039999999997339</v>
      </c>
      <c r="CN9" s="320">
        <f>INDEX('SO JUNI 2026 (Rev.2)'!$B$6:$BI$51,MATCH(B9,'SO JUNI 2026 (Rev.2)'!$B$6:$B$51,0),MATCH($CN$3,'SO JUNI 2026 (Rev.2)'!$B$5:$XI$5,0))</f>
        <v>5500</v>
      </c>
      <c r="CO9" s="320">
        <f>INDEX('Summary sales'!$A$6:$BY$50,MATCH($B9,'Summary sales'!$A$6:$A$50,0),MATCH($CN$3,'Summary sales'!$A$7:$BY$7,0))</f>
        <v>4651.9000000003725</v>
      </c>
      <c r="CP9" s="320">
        <f t="shared" si="23"/>
        <v>-848.09999999962747</v>
      </c>
      <c r="CQ9" s="321">
        <f t="shared" si="80"/>
        <v>0.84580000000006772</v>
      </c>
      <c r="CR9" s="320">
        <f>INDEX('SO JUNI 2026 (Rev.2)'!$B$6:$BI$51,MATCH(B9,'SO JUNI 2026 (Rev.2)'!$B$6:$B$51,0),MATCH($CR$3,'SO JUNI 2026 (Rev.2)'!$B$5:$XI$5,0))</f>
        <v>0</v>
      </c>
      <c r="CS9" s="320">
        <f>INDEX('Summary sales'!$A$6:$BY$50,MATCH($B9,'Summary sales'!$A$6:$A$50,0),MATCH($CR$3,'Summary sales'!$A$7:$BY$7,0))</f>
        <v>0</v>
      </c>
      <c r="CT9" s="320">
        <f t="shared" si="24"/>
        <v>0</v>
      </c>
      <c r="CU9" s="321">
        <f t="shared" si="137"/>
        <v>0.84580000000006772</v>
      </c>
      <c r="CV9" s="320">
        <f>INDEX('SO JUNI 2026 (Rev.2)'!$B$6:$BI$51,MATCH(B9,'SO JUNI 2026 (Rev.2)'!$B$6:$B$51,0),MATCH($CV$3,'SO JUNI 2026 (Rev.2)'!$B$5:$XI$5,0))</f>
        <v>4000</v>
      </c>
      <c r="CW9" s="320">
        <f>INDEX('Summary sales'!$A$6:$BY$50,MATCH($B9,'Summary sales'!$A$6:$A$50,0),MATCH($CV$3,'Summary sales'!$A$7:$BY$7,0))</f>
        <v>8902.2900000000373</v>
      </c>
      <c r="CX9" s="320">
        <f t="shared" si="25"/>
        <v>4902.2900000000373</v>
      </c>
      <c r="CY9" s="321">
        <f t="shared" si="82"/>
        <v>2.2255725000000095</v>
      </c>
      <c r="CZ9" s="320">
        <f>INDEX('SO JUNI 2026 (Rev.2)'!$B$6:$BI$51,MATCH(B9,'SO JUNI 2026 (Rev.2)'!$B$6:$B$51,0),MATCH($CZ$3,'SO JUNI 2026 (Rev.2)'!$B$5:$XI$5,0))</f>
        <v>5000</v>
      </c>
      <c r="DA9" s="320">
        <f>INDEX('Summary sales'!$A$6:$BY$50,MATCH($B9,'Summary sales'!$A$6:$A$50,0),MATCH($CZ$3,'Summary sales'!$A$7:$BY$7,0))</f>
        <v>5346.119999999999</v>
      </c>
      <c r="DB9" s="320">
        <f t="shared" si="26"/>
        <v>346.11999999999898</v>
      </c>
      <c r="DC9" s="321">
        <f t="shared" si="138"/>
        <v>2.2255725000000095</v>
      </c>
      <c r="DD9" s="320">
        <f>INDEX('SO JUNI 2026 (Rev.2)'!$B$6:$BI$51,MATCH(B9,'SO JUNI 2026 (Rev.2)'!$B$6:$B$51,0),MATCH($DD$3,'SO JUNI 2026 (Rev.2)'!$B$5:$XI$5,0))</f>
        <v>8000</v>
      </c>
      <c r="DE9" s="320">
        <f>INDEX('Summary sales'!$A$6:$BY$50,MATCH($B9,'Summary sales'!$A$6:$A$50,0),MATCH($DD$3,'Summary sales'!$A$7:$BY$7,0))</f>
        <v>9448.1999999999534</v>
      </c>
      <c r="DF9" s="320">
        <f t="shared" si="27"/>
        <v>1448.1999999999534</v>
      </c>
      <c r="DG9" s="321">
        <f t="shared" si="139"/>
        <v>1.1810249999999942</v>
      </c>
      <c r="DH9" s="320">
        <f>INDEX('SO JUNI 2026 (Rev.2)'!$B$6:$BI$51,MATCH(B9,'SO JUNI 2026 (Rev.2)'!$B$6:$B$51,0),MATCH($DH$3,'SO JUNI 2026 (Rev.2)'!$B$5:$XI$5,0))</f>
        <v>16000</v>
      </c>
      <c r="DI9" s="320">
        <f>INDEX('Summary sales'!$A$6:$BY$50,MATCH($B9,'Summary sales'!$A$6:$A$50,0),MATCH($DH$3,'Summary sales'!$A$7:$BY$7,0))</f>
        <v>18420.127999998629</v>
      </c>
      <c r="DJ9" s="320">
        <f t="shared" si="28"/>
        <v>2420.1279999986291</v>
      </c>
      <c r="DK9" s="321">
        <f t="shared" si="140"/>
        <v>1.1512579999999144</v>
      </c>
      <c r="DL9" s="320">
        <f>INDEX('SO JUNI 2026 (Rev.2)'!$B$6:$BI$51,MATCH(B9,'SO JUNI 2026 (Rev.2)'!$B$6:$B$51,0),MATCH($DL$3,'SO JUNI 2026 (Rev.2)'!$B$5:$XI$5,0))</f>
        <v>2020.8603225806426</v>
      </c>
      <c r="DM9" s="320">
        <f>INDEX('Summary sales'!$A$6:$BY$50,MATCH($B9,'Summary sales'!$A$6:$A$50,0),MATCH($DL$3,'Summary sales'!$A$7:$BY$7,0))</f>
        <v>1304.3700000001118</v>
      </c>
      <c r="DN9" s="320">
        <f t="shared" si="29"/>
        <v>-716.4903225805308</v>
      </c>
      <c r="DO9" s="321">
        <f t="shared" si="141"/>
        <v>0.64545282295137985</v>
      </c>
      <c r="DP9" s="320">
        <f>INDEX('SO JUNI 2026 (Rev.2)'!$B$6:$BI$51,MATCH(B9,'SO JUNI 2026 (Rev.2)'!$B$6:$B$51,0),MATCH($DP$3,'SO JUNI 2026 (Rev.2)'!$B$5:$XI$5,0))</f>
        <v>800</v>
      </c>
      <c r="DQ9" s="320">
        <f>INDEX('Summary sales'!$A$6:$BY$50,MATCH($B9,'Summary sales'!$A$6:$A$50,0),MATCH($DP$3,'Summary sales'!$A$7:$BY$7,0))</f>
        <v>37.819999999948777</v>
      </c>
      <c r="DR9" s="320">
        <f t="shared" si="30"/>
        <v>-762.18000000005122</v>
      </c>
      <c r="DS9" s="321">
        <f t="shared" si="142"/>
        <v>4.7274999999935972E-2</v>
      </c>
      <c r="DT9" s="320">
        <f>INDEX('SO JUNI 2026 (Rev.2)'!$B$6:$BI$51,MATCH(B9,'SO JUNI 2026 (Rev.2)'!$B$6:$B$51,0),MATCH($DT$3,'SO JUNI 2026 (Rev.2)'!$B$5:$XI$5,0))</f>
        <v>7200</v>
      </c>
      <c r="DU9" s="320">
        <f>INDEX('Summary sales'!$A$6:$BY$50,MATCH($B9,'Summary sales'!$A$6:$A$50,0),MATCH($DT$3,'Summary sales'!$A$7:$BY$7,0))</f>
        <v>7414.2599999997765</v>
      </c>
      <c r="DV9" s="320">
        <f t="shared" si="31"/>
        <v>214.25999999977648</v>
      </c>
      <c r="DW9" s="321">
        <f t="shared" si="143"/>
        <v>1.0297583333333022</v>
      </c>
      <c r="DX9" s="320">
        <f>INDEX('SO JUNI 2026 (Rev.2)'!$B$6:$BI$51,MATCH(B9,'SO JUNI 2026 (Rev.2)'!$B$6:$B$51,0),MATCH($DX$3,'SO JUNI 2026 (Rev.2)'!$B$5:$XI$5,0))</f>
        <v>3499.876774193548</v>
      </c>
      <c r="DY9" s="320">
        <f>INDEX('Summary sales'!$A$6:$BY$50,MATCH($B9,'Summary sales'!$A$6:$A$50,0),MATCH($DX$3,'Summary sales'!$A$7:$BY$7,0))</f>
        <v>0</v>
      </c>
      <c r="DZ9" s="320">
        <f t="shared" si="32"/>
        <v>-3499.876774193548</v>
      </c>
      <c r="EA9" s="321">
        <f t="shared" si="144"/>
        <v>0</v>
      </c>
      <c r="EB9" s="320">
        <f>INDEX('SO JUNI 2026 (Rev.2)'!$B$6:$BI$51,MATCH(B9,'SO JUNI 2026 (Rev.2)'!$B$6:$B$51,0),MATCH($EB$3,'SO JUNI 2026 (Rev.2)'!$B$5:$XI$5,0))</f>
        <v>2043.2745161290325</v>
      </c>
      <c r="EC9" s="320">
        <f>INDEX('Summary sales'!$A$6:$BY$50,MATCH($B9,'Summary sales'!$A$6:$A$50,0),MATCH($EB$3,'Summary sales'!$A$7:$BY$7,0))</f>
        <v>1446.809999999823</v>
      </c>
      <c r="ED9" s="320">
        <f t="shared" si="33"/>
        <v>-596.46451612920941</v>
      </c>
      <c r="EE9" s="321">
        <f t="shared" si="145"/>
        <v>0.70808400368091173</v>
      </c>
      <c r="EF9" s="320">
        <f>INDEX('SO JUNI 2026 (Rev.2)'!$B$6:$BI$51,MATCH(B9,'SO JUNI 2026 (Rev.2)'!$B$6:$B$51,0),MATCH($EF$3,'SO JUNI 2026 (Rev.2)'!$B$5:$XI$5,0))</f>
        <v>0</v>
      </c>
      <c r="EG9" s="320">
        <f>INDEX('Summary sales'!$A$6:$BY$50,MATCH($B9,'Summary sales'!$A$6:$A$50,0),MATCH($EF$3,'Summary sales'!$A$7:$BY$7,0))</f>
        <v>0</v>
      </c>
      <c r="EH9" s="320">
        <f t="shared" si="34"/>
        <v>0</v>
      </c>
      <c r="EI9" s="321" t="e">
        <f t="shared" si="146"/>
        <v>#DIV/0!</v>
      </c>
      <c r="EJ9" s="320">
        <f>INDEX('SO JUNI 2026 (Rev.2)'!$B$6:$BI$51,MATCH(B9,'SO JUNI 2026 (Rev.2)'!$B$6:$B$51,0),MATCH($EJ$3,'SO JUNI 2026 (Rev.2)'!$B$5:$XI$5,0))</f>
        <v>1000</v>
      </c>
      <c r="EK9" s="320">
        <f>INDEX('Summary sales'!$A$6:$BY$50,MATCH($B9,'Summary sales'!$A$6:$A$50,0),MATCH($EJ$3,'Summary sales'!$A$7:$BY$7,0))</f>
        <v>369.57999999995809</v>
      </c>
      <c r="EL9" s="320">
        <f t="shared" si="35"/>
        <v>-630.42000000004191</v>
      </c>
      <c r="EM9" s="321">
        <f t="shared" si="147"/>
        <v>0.36957999999995811</v>
      </c>
      <c r="EN9" s="320">
        <f>INDEX('SO JUNI 2026 (Rev.2)'!$B$6:$BI$51,MATCH(B9,'SO JUNI 2026 (Rev.2)'!$B$6:$B$51,0),MATCH($EN$3,'SO JUNI 2026 (Rev.2)'!$B$5:$XI$5,0))</f>
        <v>11007.047419354845</v>
      </c>
      <c r="EO9" s="320">
        <f>INDEX('Summary sales'!$A$6:$BY$50,MATCH($B9,'Summary sales'!$A$6:$A$50,0),MATCH($EN$3,'Summary sales'!$A$7:$BY$7,0))</f>
        <v>10643.019999999553</v>
      </c>
      <c r="EP9" s="320">
        <f t="shared" si="36"/>
        <v>-364.0274193552923</v>
      </c>
      <c r="EQ9" s="321">
        <f t="shared" si="148"/>
        <v>0.96692778676367064</v>
      </c>
      <c r="ER9" s="320">
        <f>INDEX('SO JUNI 2026 (Rev.2)'!$B$6:$BI$51,MATCH(B9,'SO JUNI 2026 (Rev.2)'!$B$6:$B$51,0),MATCH($ER$3,'SO JUNI 2026 (Rev.2)'!$B$5:$XI$5,0))</f>
        <v>1519.5448387096778</v>
      </c>
      <c r="ES9" s="320">
        <f>INDEX('Summary sales'!$A$6:$BY$50,MATCH($B9,'Summary sales'!$A$6:$A$50,0),MATCH($ER$3,'Summary sales'!$A$7:$BY$7,0))</f>
        <v>2435.7600000000093</v>
      </c>
      <c r="ET9" s="320">
        <f t="shared" si="37"/>
        <v>916.21516129033148</v>
      </c>
      <c r="EU9" s="321">
        <f t="shared" si="149"/>
        <v>1.6029536858341975</v>
      </c>
      <c r="EV9" s="320">
        <f>INDEX('SO JUNI 2026 (Rev.2)'!$B$6:$BI$51,MATCH(B9,'SO JUNI 2026 (Rev.2)'!$B$6:$B$51,0),MATCH($EV$3,'SO JUNI 2026 (Rev.2)'!$B$5:$XI$5,0))</f>
        <v>3999.6741935483842</v>
      </c>
      <c r="EW9" s="320">
        <f>INDEX('Summary sales'!$A$6:$BY$50,MATCH($B9,'Summary sales'!$A$6:$A$50,0),MATCH($EV$3,'Summary sales'!$A$7:$BY$7,0))</f>
        <v>3400.4700000006706</v>
      </c>
      <c r="EX9" s="320">
        <f t="shared" si="38"/>
        <v>-599.20419354771366</v>
      </c>
      <c r="EY9" s="321">
        <f t="shared" si="150"/>
        <v>0.85018674908214997</v>
      </c>
      <c r="EZ9" s="320">
        <f>INDEX('SO JUNI 2026 (Rev.2)'!$B$6:$BI$51,MATCH(B9,'SO JUNI 2026 (Rev.2)'!$B$6:$B$51,0),MATCH($EZ$3,'SO JUNI 2026 (Rev.2)'!$B$5:$XI$5,0))</f>
        <v>7000</v>
      </c>
      <c r="FA9" s="320">
        <f>INDEX('Summary sales'!$A$6:$BY$50,MATCH(B9,'Summary sales'!$A$6:$A$50,0),MATCH($EZ$3,'Summary sales'!$A$7:$BY$7,0))</f>
        <v>9273.5800000000745</v>
      </c>
      <c r="FB9" s="320">
        <f t="shared" si="39"/>
        <v>2273.5800000000745</v>
      </c>
      <c r="FC9" s="321">
        <f t="shared" si="151"/>
        <v>1.3247971428571534</v>
      </c>
      <c r="FD9" s="320">
        <f>INDEX('SO JUNI 2026 (Rev.2)'!$B$6:$BI$51,MATCH(B9,'SO JUNI 2026 (Rev.2)'!$B$6:$B$51,0),MATCH($FD$3,'SO JUNI 2026 (Rev.2)'!$B$5:$XI$5,0))</f>
        <v>8000</v>
      </c>
      <c r="FE9" s="320">
        <f>INDEX('Summary sales'!$A$6:$BY$50,MATCH($B9,'Summary sales'!$A$6:$A$50,0),MATCH($FD$3,'Summary sales'!$A$7:$BY$7,0))</f>
        <v>8773.4099999999162</v>
      </c>
      <c r="FF9" s="320">
        <f t="shared" si="40"/>
        <v>773.40999999991618</v>
      </c>
      <c r="FG9" s="321">
        <f t="shared" si="152"/>
        <v>1.0966762499999896</v>
      </c>
      <c r="FH9" s="320">
        <f>INDEX('SO JUNI 2026 (Rev.2)'!$B$6:$BI$51,MATCH(B9,'SO JUNI 2026 (Rev.2)'!$B$6:$B$51,0),MATCH($FH$3,'SO JUNI 2026 (Rev.2)'!$B$5:$XI$5,0))</f>
        <v>29000</v>
      </c>
      <c r="FI9" s="320">
        <f>INDEX('Summary sales'!$A$6:$BY$50,MATCH($B9,'Summary sales'!$A$6:$A$50,0),MATCH($FH$3,'Summary sales'!$A$7:$BY$7,0))</f>
        <v>32124.789999999106</v>
      </c>
      <c r="FJ9" s="320">
        <f t="shared" si="41"/>
        <v>3124.7899999991059</v>
      </c>
      <c r="FK9" s="321">
        <f t="shared" si="153"/>
        <v>1.107751379310314</v>
      </c>
      <c r="FL9" s="320">
        <f>INDEX('SO JUNI 2026 (Rev.2)'!$B$6:$BI$51,MATCH(B9,'SO JUNI 2026 (Rev.2)'!$B$6:$B$51,0),MATCH($FL$3,'SO JUNI 2026 (Rev.2)'!$B$5:$XI$5,0))</f>
        <v>8000</v>
      </c>
      <c r="FM9" s="320">
        <f>INDEX('Summary sales'!$A$6:$BY$50,MATCH(B9,'Summary sales'!$A$6:$A$50,0),MATCH($FL$3,'Summary sales'!$A$7:$BY$7,0))</f>
        <v>2756.6299999998882</v>
      </c>
      <c r="FN9" s="320">
        <f t="shared" si="42"/>
        <v>-5243.3700000001118</v>
      </c>
      <c r="FO9" s="321">
        <f t="shared" si="154"/>
        <v>0.34457874999998606</v>
      </c>
      <c r="FP9" s="320">
        <f>INDEX('SO JUNI 2026 (Rev.2)'!$B$6:$BI$51,MATCH(B9,'SO JUNI 2026 (Rev.2)'!$B$6:$B$51,0),MATCH($FP$3,'SO JUNI 2026 (Rev.2)'!$B$5:$XI$5,0))</f>
        <v>3500</v>
      </c>
      <c r="FQ9" s="320">
        <f>INDEX('Summary sales'!$A$6:$BY$50,MATCH(B9,'Summary sales'!$A$6:$A$50,0),MATCH($FP$3,'Summary sales'!$A$7:$BY$7,0))</f>
        <v>2724.0999999996275</v>
      </c>
      <c r="FR9" s="320">
        <f t="shared" si="43"/>
        <v>-775.90000000037253</v>
      </c>
      <c r="FS9" s="321">
        <f t="shared" si="155"/>
        <v>0.77831428571417927</v>
      </c>
      <c r="FT9" s="320">
        <f>INDEX('SO JUNI 2026 (Rev.2)'!$B$6:$BI$51,MATCH(B9,'SO JUNI 2026 (Rev.2)'!$B$6:$B$51,0),MATCH($FT$3,'SO JUNI 2026 (Rev.2)'!$B$5:$XI$5,0))</f>
        <v>850</v>
      </c>
      <c r="FU9" s="320">
        <f>INDEX('Summary sales'!$A$6:$BY$50,MATCH(B9,'Summary sales'!$A$6:$A$50,0),MATCH($FT$3,'Summary sales'!$A$7:$BY$7,0))</f>
        <v>368.92000000004191</v>
      </c>
      <c r="FV9" s="320">
        <f t="shared" si="44"/>
        <v>-481.07999999995809</v>
      </c>
      <c r="FW9" s="321">
        <f t="shared" si="156"/>
        <v>0.43402352941181399</v>
      </c>
      <c r="FX9" s="320">
        <f>INDEX('SO JUNI 2026 (Rev.2)'!$B$6:$BI$51,MATCH(B9,'SO JUNI 2026 (Rev.2)'!$B$6:$B$51,0),MATCH($FX$3,'SO JUNI 2026 (Rev.2)'!$B$5:$XI$5,0))</f>
        <v>3800</v>
      </c>
      <c r="FY9" s="320">
        <f>INDEX('Summary sales'!$A$6:$BY$50,MATCH(B9,'Summary sales'!$A$6:$A$50,0),MATCH($FX$3,'Summary sales'!$A$7:$BY$7,0))</f>
        <v>3467.269999999553</v>
      </c>
      <c r="FZ9" s="320">
        <f t="shared" si="45"/>
        <v>-332.73000000044703</v>
      </c>
      <c r="GA9" s="321">
        <f t="shared" si="157"/>
        <v>0.91243947368409284</v>
      </c>
      <c r="GB9" s="320">
        <f>INDEX('SO JUNI 2026 (Rev.2)'!$B$6:$BI$51,MATCH(B9,'SO JUNI 2026 (Rev.2)'!$B$6:$B$51,0),MATCH($GB$3,'SO JUNI 2026 (Rev.2)'!$B$5:$XI$5,0))</f>
        <v>2044.9996774193546</v>
      </c>
      <c r="GC9" s="320">
        <f>INDEX('Summary sales'!$A$6:$BY$50,MATCH(B9,'Summary sales'!$A$6:$A$50,0),MATCH($GB$3,'Summary sales'!$A$7:$BY$7,0))</f>
        <v>0</v>
      </c>
      <c r="GD9" s="320">
        <f t="shared" si="46"/>
        <v>-2044.9996774193546</v>
      </c>
      <c r="GE9" s="321">
        <f t="shared" si="158"/>
        <v>0</v>
      </c>
      <c r="GF9" s="320">
        <f>INDEX('SO JUNI 2026 (Rev.2)'!$B$6:$BI$51,MATCH(B9,'SO JUNI 2026 (Rev.2)'!$B$6:$B$51,0),MATCH($GF$3,'SO JUNI 2026 (Rev.2)'!$B$5:$XI$5,0))</f>
        <v>369.61070967741654</v>
      </c>
      <c r="GG9" s="320">
        <f>INDEX('Summary sales'!$A$6:$BY$50,MATCH(B9,'Summary sales'!$A$6:$A$50,0),MATCH($GF$3,'Summary sales'!$A$7:$BY$7,0))</f>
        <v>0</v>
      </c>
      <c r="GH9" s="320">
        <f t="shared" si="47"/>
        <v>-369.61070967741654</v>
      </c>
      <c r="GI9" s="321">
        <f t="shared" si="159"/>
        <v>0</v>
      </c>
      <c r="GJ9" s="320">
        <f>INDEX('SO JUNI 2026 (Rev.2)'!$B$6:$BI$51,MATCH(B9,'SO JUNI 2026 (Rev.2)'!$B$6:$B$51,0),MATCH($GJ$3,'SO JUNI 2026 (Rev.2)'!$B$5:$XI$5,0))</f>
        <v>0</v>
      </c>
      <c r="GK9" s="320">
        <f>INDEX('Summary sales'!$A$6:$BY$50,MATCH(B9,'Summary sales'!$A$6:$A$50,0),MATCH($GJ$3,'Summary sales'!$A$7:$BY$7,0))</f>
        <v>0</v>
      </c>
      <c r="GL9" s="320">
        <f t="shared" si="48"/>
        <v>0</v>
      </c>
      <c r="GM9" s="321" t="e">
        <f t="shared" si="160"/>
        <v>#DIV/0!</v>
      </c>
      <c r="GN9" s="320">
        <f>INDEX('SO JUNI 2026 (Rev.2)'!$B$6:$BI$51,MATCH(B9,'SO JUNI 2026 (Rev.2)'!$B$6:$B$51,0),MATCH($GN$3,'SO JUNI 2026 (Rev.2)'!$B$5:$XI$5,0))</f>
        <v>0</v>
      </c>
      <c r="GO9" s="320">
        <f>INDEX('Summary sales'!$A$6:$BY$50,MATCH($B9,'Summary sales'!$A$6:$A$50,0),MATCH($GN$3,'Summary sales'!$A$7:$BY$7,0))</f>
        <v>0</v>
      </c>
      <c r="GP9" s="320">
        <f t="shared" si="49"/>
        <v>0</v>
      </c>
      <c r="GQ9" s="321" t="e">
        <f t="shared" si="161"/>
        <v>#DIV/0!</v>
      </c>
      <c r="GR9" s="320">
        <f>INDEX('SO JUNI 2026 (Rev.2)'!$B$6:$BI$51,MATCH(B9,'SO JUNI 2026 (Rev.2)'!$B$6:$B$51,0),MATCH($GR$3,'SO JUNI 2026 (Rev.2)'!$B$5:$XI$5,0))</f>
        <v>1121.900322580635</v>
      </c>
      <c r="GS9" s="320">
        <f>INDEX('Summary sales'!$A$6:$BY$50,MATCH($B9,'Summary sales'!$A$6:$A$50,0),MATCH($GR$3,'Summary sales'!$A$7:$BY$7,0))</f>
        <v>1917.8900000001304</v>
      </c>
      <c r="GT9" s="320">
        <f t="shared" si="50"/>
        <v>795.98967741949537</v>
      </c>
      <c r="GU9" s="321">
        <f t="shared" si="162"/>
        <v>1.7095012465889408</v>
      </c>
      <c r="GV9" s="320">
        <f>INDEX('SO JUNI 2026 (Rev.2)'!$B$6:$BI$51,MATCH(B9,'SO JUNI 2026 (Rev.2)'!$B$6:$B$51,0),MATCH($GV$3,'SO JUNI 2026 (Rev.2)'!$B$5:$XI$5,0))</f>
        <v>1800</v>
      </c>
      <c r="GW9" s="320">
        <f>INDEX('Summary sales'!$A$6:$BY$50,MATCH(B9,'Summary sales'!$A$6:$A$50,0),MATCH($GV$3,'Summary sales'!$A$7:$BY$7,0))</f>
        <v>2819.4799999999996</v>
      </c>
      <c r="GX9" s="320">
        <f t="shared" si="51"/>
        <v>1019.4799999999996</v>
      </c>
      <c r="GY9" s="321">
        <f t="shared" si="163"/>
        <v>1.5663777777777774</v>
      </c>
      <c r="GZ9" s="320">
        <f>INDEX('SO JUNI 2026 (Rev.2)'!$B$6:$BI$51,MATCH(B9,'SO JUNI 2026 (Rev.2)'!$B$6:$B$51,0),MATCH($GZ$3,'SO JUNI 2026 (Rev.2)'!$B$5:$XI$5,0))</f>
        <v>2499.7025806451697</v>
      </c>
      <c r="HA9" s="320">
        <f>INDEX('Summary sales'!$A$6:$BY$50,MATCH(B9,'Summary sales'!$A$6:$A$50,0),MATCH($GZ$3,'Summary sales'!$A$7:$BY$7,0))</f>
        <v>1143.4500000001863</v>
      </c>
      <c r="HB9" s="320">
        <f t="shared" si="52"/>
        <v>-1356.2525806449835</v>
      </c>
      <c r="HC9" s="321">
        <f t="shared" si="164"/>
        <v>0.45743441994009681</v>
      </c>
      <c r="HD9" s="320">
        <f>INDEX('SO JUNI 2026 (Rev.2)'!$B$6:$BI$51,MATCH(B9,'SO JUNI 2026 (Rev.2)'!$B$6:$B$51,0),MATCH($HD$3,'SO JUNI 2026 (Rev.2)'!$B$5:$XI$5,0))</f>
        <v>0</v>
      </c>
      <c r="HE9" s="320">
        <f>INDEX('Summary sales'!$A$6:$BY$50,MATCH(B9,'Summary sales'!$A$6:$A$50,0),MATCH($HD$3,'Summary sales'!$A$7:$BY$7,0))</f>
        <v>0</v>
      </c>
      <c r="HF9" s="320">
        <f t="shared" si="53"/>
        <v>0</v>
      </c>
      <c r="HG9" s="321" t="e">
        <f t="shared" si="165"/>
        <v>#DIV/0!</v>
      </c>
      <c r="HH9" s="320">
        <f>INDEX('SO JUNI 2026 (Rev.2)'!$B$6:$BI$51,MATCH(B9,'SO JUNI 2026 (Rev.2)'!$B$6:$B$51,0),MATCH($HH$3,'SO JUNI 2026 (Rev.2)'!$B$5:$XI$5,0))</f>
        <v>13500</v>
      </c>
      <c r="HI9" s="320">
        <f>INDEX('Summary sales'!$A$6:$BY$50,MATCH(B9,'Summary sales'!$A$6:$A$50,0),MATCH($HH$3,'Summary sales'!$A$7:$BY$7,0))</f>
        <v>4901.8469999991357</v>
      </c>
      <c r="HJ9" s="320">
        <f t="shared" si="54"/>
        <v>-8598.1530000008643</v>
      </c>
      <c r="HK9" s="353">
        <f t="shared" si="166"/>
        <v>0.36309977777771374</v>
      </c>
    </row>
    <row r="10" spans="1:234" ht="15" customHeight="1">
      <c r="A10" s="687"/>
      <c r="B10" s="318">
        <f t="shared" si="167"/>
        <v>46179</v>
      </c>
      <c r="C10" s="319" t="str">
        <f t="shared" si="112"/>
        <v>Sab</v>
      </c>
      <c r="D10" s="320">
        <f t="shared" si="113"/>
        <v>205148.85522580644</v>
      </c>
      <c r="E10" s="320">
        <f t="shared" ca="1" si="114"/>
        <v>176977.86660411468</v>
      </c>
      <c r="F10" s="320">
        <f t="shared" ca="1" si="1"/>
        <v>-28170.988621691766</v>
      </c>
      <c r="G10" s="321">
        <f t="shared" ca="1" si="115"/>
        <v>0.86268025434173601</v>
      </c>
      <c r="H10" s="320">
        <f>INDEX('SO JUNI 2026 (Rev.2)'!$B$6:$BI$51,MATCH(B10,'SO JUNI 2026 (Rev.2)'!$B$6:$B$51,0),MATCH($H$3,'SO JUNI 2026 (Rev.2)'!$B$5:$XI$5,0))</f>
        <v>733.57290322580695</v>
      </c>
      <c r="I10" s="320">
        <f>INDEX('Summary sales'!$A$6:$BY$50,MATCH(B10,'Summary sales'!$A$6:$A$50,0),MATCH($H$3,'Summary sales'!$A$7:$BY$7,0))</f>
        <v>1167.2800000000279</v>
      </c>
      <c r="J10" s="320">
        <f t="shared" si="2"/>
        <v>433.70709677422099</v>
      </c>
      <c r="K10" s="321">
        <f t="shared" si="116"/>
        <v>1.5912256230662845</v>
      </c>
      <c r="L10" s="320">
        <f>INDEX('SO JUNI 2026 (Rev.2)'!$B$6:$BI$51,MATCH(B10,'SO JUNI 2026 (Rev.2)'!$B$6:$B$51,0),MATCH($L$3,'SO JUNI 2026 (Rev.2)'!$B$5:$XI$5,0))</f>
        <v>1000</v>
      </c>
      <c r="M10" s="320">
        <f>INDEX('Summary sales'!$A$6:$BY$50,MATCH($B10,'Summary sales'!$A$6:$A$50,0),MATCH($L$3,'Summary sales'!$A$7:$BY$7,0))</f>
        <v>891.01999999955297</v>
      </c>
      <c r="N10" s="320">
        <f t="shared" si="3"/>
        <v>-108.98000000044703</v>
      </c>
      <c r="O10" s="321">
        <f t="shared" si="117"/>
        <v>0.89101999999955295</v>
      </c>
      <c r="P10" s="320">
        <f>INDEX('SO JUNI 2026 (Rev.2)'!$B$6:$BI$51,MATCH(B10,'SO JUNI 2026 (Rev.2)'!$B$6:$B$51,0),MATCH($P$3,'SO JUNI 2026 (Rev.2)'!$B$5:$XI$5,0))</f>
        <v>1200</v>
      </c>
      <c r="Q10" s="320">
        <f>INDEX('Summary sales'!$A$6:$BY$50,MATCH($B10,'Summary sales'!$A$6:$A$50,0),MATCH($P$3,'Summary sales'!$A$7:$BY$7,0))</f>
        <v>867.60999999986961</v>
      </c>
      <c r="R10" s="320">
        <f t="shared" si="4"/>
        <v>-332.39000000013039</v>
      </c>
      <c r="S10" s="321">
        <f t="shared" si="118"/>
        <v>0.72300833333322467</v>
      </c>
      <c r="T10" s="320">
        <f>INDEX('SO JUNI 2026 (Rev.2)'!$B$6:$BI$51,MATCH(B10,'SO JUNI 2026 (Rev.2)'!$B$6:$B$51,0),MATCH($T$3,'SO JUNI 2026 (Rev.2)'!$B$5:$XI$5,0))</f>
        <v>3300</v>
      </c>
      <c r="U10" s="320">
        <f>INDEX('Summary sales'!$A$6:$BY$50,MATCH($B10,'Summary sales'!$A$6:$A$50,0),MATCH($T$3,'Summary sales'!$A$7:$BY$7,0))</f>
        <v>3845.2000000001863</v>
      </c>
      <c r="V10" s="320">
        <f t="shared" si="5"/>
        <v>545.20000000018626</v>
      </c>
      <c r="W10" s="321">
        <f t="shared" si="119"/>
        <v>1.1652121212121778</v>
      </c>
      <c r="X10" s="320">
        <f>INDEX('SO JUNI 2026 (Rev.2)'!$B$6:$BI$51,MATCH(B10,'SO JUNI 2026 (Rev.2)'!$B$6:$B$51,0),MATCH($X$3,'SO JUNI 2026 (Rev.2)'!$B$5:$XI$5,0))</f>
        <v>644.02064516129087</v>
      </c>
      <c r="Y10" s="320">
        <f>INDEX('Summary sales'!$A$6:$BY$50,MATCH($B10,'Summary sales'!$A$6:$A$50,0),MATCH($X$3,'Summary sales'!$A$7:$BY$7,0))</f>
        <v>701.55999999993946</v>
      </c>
      <c r="Z10" s="320">
        <f t="shared" si="6"/>
        <v>57.539354838648592</v>
      </c>
      <c r="AA10" s="321">
        <f t="shared" si="120"/>
        <v>1.0893439601213999</v>
      </c>
      <c r="AB10" s="320">
        <f>INDEX('SO JUNI 2026 (Rev.2)'!$B$6:$BI$51,MATCH(B10,'SO JUNI 2026 (Rev.2)'!$B$6:$B$51,0),MATCH($AB$3,'SO JUNI 2026 (Rev.2)'!$B$5:$XI$5,0))</f>
        <v>0</v>
      </c>
      <c r="AC10" s="320">
        <f>INDEX('Summary sales'!$A$6:$BY$50,MATCH($B10,'Summary sales'!$A$6:$A$50,0),MATCH($AB$3,'Summary sales'!$A$7:$BY$7,0))</f>
        <v>0</v>
      </c>
      <c r="AD10" s="320">
        <f t="shared" si="121"/>
        <v>0</v>
      </c>
      <c r="AE10" s="321">
        <f t="shared" si="64"/>
        <v>0</v>
      </c>
      <c r="AF10" s="320">
        <f>INDEX('SO JUNI 2026 (Rev.2)'!$B$6:$BI$51,MATCH(B10,'SO JUNI 2026 (Rev.2)'!$B$6:$B$51,0),MATCH($AF$3,'SO JUNI 2026 (Rev.2)'!$B$5:$XI$5,0))</f>
        <v>150</v>
      </c>
      <c r="AG10" s="320">
        <f>INDEX('Summary sales'!$A$6:$BY$50,MATCH($B10,'Summary sales'!$A$6:$A$50,0),MATCH($AF$3,'Summary sales'!$A$7:$BY$7,0))</f>
        <v>1.0800000000162981</v>
      </c>
      <c r="AH10" s="320">
        <f t="shared" si="8"/>
        <v>-148.9199999999837</v>
      </c>
      <c r="AI10" s="321">
        <f t="shared" si="122"/>
        <v>7.2000000001086542E-3</v>
      </c>
      <c r="AJ10" s="320">
        <f>INDEX('SO JUNI 2026 (Rev.2)'!$B$6:$BI$51,MATCH(B10,'SO JUNI 2026 (Rev.2)'!$B$6:$B$51,0),MATCH($AJ$3,'SO JUNI 2026 (Rev.2)'!$B$5:$XI$5,0))</f>
        <v>603.76322580644887</v>
      </c>
      <c r="AK10" s="320">
        <f>INDEX('Summary sales'!$A$6:$BY$50,MATCH($B10,'Summary sales'!$A$6:$A$50,0),MATCH($AJ$3,'Summary sales'!$A$7:$BY$7,0))</f>
        <v>492.57000000006519</v>
      </c>
      <c r="AL10" s="320">
        <f t="shared" si="9"/>
        <v>-111.19322580638368</v>
      </c>
      <c r="AM10" s="321">
        <f t="shared" si="123"/>
        <v>0.81583305995845889</v>
      </c>
      <c r="AN10" s="320">
        <f>INDEX('SO JUNI 2026 (Rev.2)'!$B$6:$BI$51,MATCH(B10,'SO JUNI 2026 (Rev.2)'!$B$6:$B$51,0),MATCH($AN$3,'SO JUNI 2026 (Rev.2)'!$B$5:$XI$5,0))</f>
        <v>673.27548387096704</v>
      </c>
      <c r="AO10" s="320">
        <f>INDEX('Summary sales'!$A$6:$BY$50,MATCH($B10,'Summary sales'!$A$6:$A$50,0),MATCH($AN$3,'Summary sales'!$A$7:$BY$7,0))</f>
        <v>723.07999999995809</v>
      </c>
      <c r="AP10" s="320">
        <f t="shared" si="10"/>
        <v>49.804516128991054</v>
      </c>
      <c r="AQ10" s="321">
        <f t="shared" si="124"/>
        <v>1.0739734585947527</v>
      </c>
      <c r="AR10" s="320">
        <f>INDEX('SO JUNI 2026 (Rev.2)'!$B$6:$BI$51,MATCH(B10,'SO JUNI 2026 (Rev.2)'!$B$6:$B$51,0),MATCH($AR$3,'SO JUNI 2026 (Rev.2)'!$B$5:$XI$5,0))</f>
        <v>4500</v>
      </c>
      <c r="AS10" s="320">
        <f>INDEX('Summary sales'!$A$6:$BY$50,MATCH($B10,'Summary sales'!$A$6:$A$50,0),MATCH($AR$3,'Summary sales'!$A$7:$BY$7,0))</f>
        <v>5593.5499999988824</v>
      </c>
      <c r="AT10" s="320">
        <f t="shared" si="11"/>
        <v>1093.5499999988824</v>
      </c>
      <c r="AU10" s="321">
        <f t="shared" si="125"/>
        <v>1.2430111111108628</v>
      </c>
      <c r="AV10" s="320">
        <f>INDEX('SO JUNI 2026 (Rev.2)'!$B$6:$BI$51,MATCH(B10,'SO JUNI 2026 (Rev.2)'!$B$6:$B$51,0),MATCH($AV$3,'SO JUNI 2026 (Rev.2)'!$B$5:$XI$5,0))</f>
        <v>6000</v>
      </c>
      <c r="AW10" s="320">
        <f>INDEX('Summary sales'!$A$6:$BY$50,MATCH($B10,'Summary sales'!$A$6:$A$50,0),MATCH($AV$3,'Summary sales'!$A$7:$BY$7,0))</f>
        <v>3462.25</v>
      </c>
      <c r="AX10" s="320">
        <f t="shared" si="12"/>
        <v>-2537.75</v>
      </c>
      <c r="AY10" s="321">
        <f t="shared" si="126"/>
        <v>0.57704166666666667</v>
      </c>
      <c r="AZ10" s="320">
        <f>INDEX('SO JUNI 2026 (Rev.2)'!$B$6:$BI$51,MATCH(B10,'SO JUNI 2026 (Rev.2)'!$B$6:$B$51,0),MATCH($AZ$3,'SO JUNI 2026 (Rev.2)'!$B$5:$XI$5,0))</f>
        <v>1000</v>
      </c>
      <c r="BA10" s="320">
        <f>INDEX('Summary sales'!$A$6:$BY$50,MATCH($B10,'Summary sales'!$A$6:$A$50,0),MATCH($AZ$3,'Summary sales'!$A$7:$BY$7,0))</f>
        <v>1250.5900000000838</v>
      </c>
      <c r="BB10" s="320">
        <f t="shared" si="13"/>
        <v>250.59000000008382</v>
      </c>
      <c r="BC10" s="321">
        <f t="shared" si="127"/>
        <v>1.2505900000000838</v>
      </c>
      <c r="BD10" s="320">
        <f>INDEX('SO JUNI 2026 (Rev.2)'!$B$6:$BI$51,MATCH(B10,'SO JUNI 2026 (Rev.2)'!$B$6:$B$51,0),MATCH($BD$3,'SO JUNI 2026 (Rev.2)'!$B$5:$XI$5,0))</f>
        <v>750</v>
      </c>
      <c r="BE10" s="320">
        <f>INDEX('Summary sales'!$A$6:$BY$50,MATCH($B10,'Summary sales'!$A$6:$A$50,0),MATCH($BD$3,'Summary sales'!$A$7:$BY$7,0))</f>
        <v>40.069999999999709</v>
      </c>
      <c r="BF10" s="320">
        <f t="shared" si="14"/>
        <v>-709.93000000000029</v>
      </c>
      <c r="BG10" s="321">
        <f t="shared" si="128"/>
        <v>5.3426666666666275E-2</v>
      </c>
      <c r="BH10" s="320">
        <f>INDEX('SO JUNI 2026 (Rev.2)'!$B$6:$BI$51,MATCH(B10,'SO JUNI 2026 (Rev.2)'!$B$6:$B$51,0),MATCH($BH$3,'SO JUNI 2026 (Rev.2)'!$B$5:$XI$5,0))</f>
        <v>9300</v>
      </c>
      <c r="BI10" s="320">
        <f>INDEX('Summary sales'!$A$6:$BY$50,MATCH($B10,'Summary sales'!$A$6:$A$50,0),MATCH($BH$3,'Summary sales'!$A$7:$BY$7,0))</f>
        <v>10827.070000000065</v>
      </c>
      <c r="BJ10" s="320">
        <f t="shared" si="15"/>
        <v>1527.0700000000652</v>
      </c>
      <c r="BK10" s="321">
        <f t="shared" si="129"/>
        <v>1.1642010752688241</v>
      </c>
      <c r="BL10" s="320">
        <f>INDEX('SO JUNI 2026 (Rev.2)'!$B$6:$BI$51,MATCH(B10,'SO JUNI 2026 (Rev.2)'!$B$6:$B$51,0),MATCH($BL$3,'SO JUNI 2026 (Rev.2)'!$B$5:$XI$5,0))</f>
        <v>9000.0570967741915</v>
      </c>
      <c r="BM10" s="320">
        <f>INDEX('Summary sales'!$A$6:$BY$50,MATCH($B10,'Summary sales'!$A$6:$A$50,0),MATCH($BL$3,'Summary sales'!$A$7:$BY$7,0))</f>
        <v>5789.820000000298</v>
      </c>
      <c r="BN10" s="320">
        <f t="shared" si="16"/>
        <v>-3210.2370967738934</v>
      </c>
      <c r="BO10" s="321">
        <f t="shared" si="130"/>
        <v>0.6433092521241327</v>
      </c>
      <c r="BP10" s="320">
        <f>INDEX('SO JUNI 2026 (Rev.2)'!$B$6:$BI$51,MATCH(B10,'SO JUNI 2026 (Rev.2)'!$B$6:$B$51,0),MATCH($BP$3,'SO JUNI 2026 (Rev.2)'!$B$5:$XI$5,0))</f>
        <v>1300</v>
      </c>
      <c r="BQ10" s="320">
        <f>INDEX('Summary sales'!$A$6:$BY$50,MATCH($B10,'Summary sales'!$A$6:$A$50,0),MATCH($BP$3,'Summary sales'!$A$7:$BY$7,0))</f>
        <v>1255.140000000014</v>
      </c>
      <c r="BR10" s="320">
        <f t="shared" si="17"/>
        <v>-44.85999999998603</v>
      </c>
      <c r="BS10" s="321">
        <f t="shared" si="131"/>
        <v>0.96549230769231842</v>
      </c>
      <c r="BT10" s="320">
        <f>INDEX('SO JUNI 2026 (Rev.2)'!$B$6:$BI$51,MATCH(B10,'SO JUNI 2026 (Rev.2)'!$B$6:$B$51,0),MATCH($BT$3,'SO JUNI 2026 (Rev.2)'!$B$5:$XI$5,0))</f>
        <v>1000</v>
      </c>
      <c r="BU10" s="320">
        <f>INDEX('Summary sales'!$A$6:$BY$50,MATCH($B10,'Summary sales'!$A$6:$A$50,0),MATCH($BT$3,'Summary sales'!$A$7:$BY$7,0))</f>
        <v>0</v>
      </c>
      <c r="BV10" s="320">
        <f t="shared" si="18"/>
        <v>-1000</v>
      </c>
      <c r="BW10" s="321">
        <f t="shared" si="132"/>
        <v>0</v>
      </c>
      <c r="BX10" s="320">
        <f>INDEX('SO JUNI 2026 (Rev.2)'!$B$6:$BI$51,MATCH(B10,'SO JUNI 2026 (Rev.2)'!$B$6:$B$51,0),MATCH($BX$3,'SO JUNI 2026 (Rev.2)'!$B$5:$XI$5,0))</f>
        <v>5500</v>
      </c>
      <c r="BY10" s="320">
        <f ca="1">INDEX('Summary sales'!$A$6:$BY$50,MATCH($B10,'Summary sales'!$A$6:$A$50,0),MATCH($BX$3,'Summary sales'!$A$7:$BY$7,0))</f>
        <v>4461.4256041131102</v>
      </c>
      <c r="BZ10" s="320">
        <f t="shared" ca="1" si="19"/>
        <v>-1038.5743958868898</v>
      </c>
      <c r="CA10" s="321">
        <f t="shared" ca="1" si="133"/>
        <v>0.81116829165692916</v>
      </c>
      <c r="CB10" s="320">
        <f>INDEX('SO JUNI 2026 (Rev.2)'!$B$6:$BI$51,MATCH(B10,'SO JUNI 2026 (Rev.2)'!$B$6:$B$51,0),MATCH($CB$3,'SO JUNI 2026 (Rev.2)'!$B$5:$XI$5,0))</f>
        <v>0</v>
      </c>
      <c r="CC10" s="320">
        <f>INDEX('Summary sales'!$A$6:$BY$50,MATCH($B10,'Summary sales'!$A$6:$A$50,0),MATCH($CB$3,'Summary sales'!$A$7:$BY$7,0))</f>
        <v>0</v>
      </c>
      <c r="CD10" s="320">
        <f t="shared" si="20"/>
        <v>0</v>
      </c>
      <c r="CE10" s="321" t="e">
        <f t="shared" si="134"/>
        <v>#DIV/0!</v>
      </c>
      <c r="CF10" s="320">
        <f>INDEX('SO JUNI 2026 (Rev.2)'!$B$6:$BI$51,MATCH(B10,'SO JUNI 2026 (Rev.2)'!$B$6:$B$51,0),MATCH($CF$3,'SO JUNI 2026 (Rev.2)'!$B$5:$XI$5,0))</f>
        <v>89.451612903225808</v>
      </c>
      <c r="CG10" s="320">
        <f>INDEX('Summary sales'!$A$6:$BY$50,MATCH($B10,'Summary sales'!$A$6:$A$50,0),MATCH($CF$3,'Summary sales'!$A$7:$BY$7,0))</f>
        <v>62.004000000000815</v>
      </c>
      <c r="CH10" s="320">
        <f t="shared" si="21"/>
        <v>-27.447612903224993</v>
      </c>
      <c r="CI10" s="321">
        <f t="shared" si="135"/>
        <v>0.69315686981609281</v>
      </c>
      <c r="CJ10" s="320">
        <f>INDEX('SO JUNI 2026 (Rev.2)'!$B$6:$BI$51,MATCH(B10,'SO JUNI 2026 (Rev.2)'!$B$6:$B$51,0),MATCH($CJ$3,'SO JUNI 2026 (Rev.2)'!$B$5:$XI$5,0))</f>
        <v>3500</v>
      </c>
      <c r="CK10" s="320">
        <f>INDEX('Summary sales'!$A$6:$BY$50,MATCH($B10,'Summary sales'!$A$6:$A$50,0),MATCH($CJ$3,'Summary sales'!$A$7:$BY$7,0))</f>
        <v>4053.8999999999069</v>
      </c>
      <c r="CL10" s="320">
        <f t="shared" si="22"/>
        <v>553.89999999990687</v>
      </c>
      <c r="CM10" s="321">
        <f t="shared" si="136"/>
        <v>1.1582571428571162</v>
      </c>
      <c r="CN10" s="320">
        <f>INDEX('SO JUNI 2026 (Rev.2)'!$B$6:$BI$51,MATCH(B10,'SO JUNI 2026 (Rev.2)'!$B$6:$B$51,0),MATCH($CN$3,'SO JUNI 2026 (Rev.2)'!$B$5:$XI$5,0))</f>
        <v>0</v>
      </c>
      <c r="CO10" s="320">
        <f>INDEX('Summary sales'!$A$6:$BY$50,MATCH($B10,'Summary sales'!$A$6:$A$50,0),MATCH($CN$3,'Summary sales'!$A$7:$BY$7,0))</f>
        <v>4777.7999999998137</v>
      </c>
      <c r="CP10" s="320">
        <f t="shared" si="23"/>
        <v>4777.7999999998137</v>
      </c>
      <c r="CQ10" s="321" t="e">
        <f t="shared" si="80"/>
        <v>#DIV/0!</v>
      </c>
      <c r="CR10" s="320">
        <f>INDEX('SO JUNI 2026 (Rev.2)'!$B$6:$BI$51,MATCH(B10,'SO JUNI 2026 (Rev.2)'!$B$6:$B$51,0),MATCH($CR$3,'SO JUNI 2026 (Rev.2)'!$B$5:$XI$5,0))</f>
        <v>0</v>
      </c>
      <c r="CS10" s="320">
        <f>INDEX('Summary sales'!$A$6:$BY$50,MATCH($B10,'Summary sales'!$A$6:$A$50,0),MATCH($CR$3,'Summary sales'!$A$7:$BY$7,0))</f>
        <v>0</v>
      </c>
      <c r="CT10" s="320">
        <f t="shared" si="24"/>
        <v>0</v>
      </c>
      <c r="CU10" s="321" t="e">
        <f t="shared" si="137"/>
        <v>#DIV/0!</v>
      </c>
      <c r="CV10" s="320">
        <f>INDEX('SO JUNI 2026 (Rev.2)'!$B$6:$BI$51,MATCH(B10,'SO JUNI 2026 (Rev.2)'!$B$6:$B$51,0),MATCH($CV$3,'SO JUNI 2026 (Rev.2)'!$B$5:$XI$5,0))</f>
        <v>4000</v>
      </c>
      <c r="CW10" s="320">
        <f>INDEX('Summary sales'!$A$6:$BY$50,MATCH($B10,'Summary sales'!$A$6:$A$50,0),MATCH($CV$3,'Summary sales'!$A$7:$BY$7,0))</f>
        <v>0</v>
      </c>
      <c r="CX10" s="320">
        <f t="shared" si="25"/>
        <v>-4000</v>
      </c>
      <c r="CY10" s="321">
        <f t="shared" si="82"/>
        <v>0</v>
      </c>
      <c r="CZ10" s="320">
        <f>INDEX('SO JUNI 2026 (Rev.2)'!$B$6:$BI$51,MATCH(B10,'SO JUNI 2026 (Rev.2)'!$B$6:$B$51,0),MATCH($CZ$3,'SO JUNI 2026 (Rev.2)'!$B$5:$XI$5,0))</f>
        <v>5000</v>
      </c>
      <c r="DA10" s="320">
        <f>INDEX('Summary sales'!$A$6:$BY$50,MATCH($B10,'Summary sales'!$A$6:$A$50,0),MATCH($CZ$3,'Summary sales'!$A$7:$BY$7,0))</f>
        <v>7149.9500000000007</v>
      </c>
      <c r="DB10" s="320">
        <f t="shared" si="26"/>
        <v>2149.9500000000007</v>
      </c>
      <c r="DC10" s="321">
        <f t="shared" si="138"/>
        <v>0</v>
      </c>
      <c r="DD10" s="320">
        <f>INDEX('SO JUNI 2026 (Rev.2)'!$B$6:$BI$51,MATCH(B10,'SO JUNI 2026 (Rev.2)'!$B$6:$B$51,0),MATCH($DD$3,'SO JUNI 2026 (Rev.2)'!$B$5:$XI$5,0))</f>
        <v>8000</v>
      </c>
      <c r="DE10" s="320">
        <f>INDEX('Summary sales'!$A$6:$BY$50,MATCH($B10,'Summary sales'!$A$6:$A$50,0),MATCH($DD$3,'Summary sales'!$A$7:$BY$7,0))</f>
        <v>11061.800000000047</v>
      </c>
      <c r="DF10" s="320">
        <f t="shared" si="27"/>
        <v>3061.8000000000466</v>
      </c>
      <c r="DG10" s="321">
        <f t="shared" si="139"/>
        <v>1.3827250000000058</v>
      </c>
      <c r="DH10" s="320">
        <f>INDEX('SO JUNI 2026 (Rev.2)'!$B$6:$BI$51,MATCH(B10,'SO JUNI 2026 (Rev.2)'!$B$6:$B$51,0),MATCH($DH$3,'SO JUNI 2026 (Rev.2)'!$B$5:$XI$5,0))</f>
        <v>16000</v>
      </c>
      <c r="DI10" s="320">
        <f>INDEX('Summary sales'!$A$6:$BY$50,MATCH($B10,'Summary sales'!$A$6:$A$50,0),MATCH($DH$3,'Summary sales'!$A$7:$BY$7,0))</f>
        <v>16689.876000002027</v>
      </c>
      <c r="DJ10" s="320">
        <f t="shared" si="28"/>
        <v>689.87600000202656</v>
      </c>
      <c r="DK10" s="321">
        <f t="shared" si="140"/>
        <v>1.0431172500001267</v>
      </c>
      <c r="DL10" s="320">
        <f>INDEX('SO JUNI 2026 (Rev.2)'!$B$6:$BI$51,MATCH(B10,'SO JUNI 2026 (Rev.2)'!$B$6:$B$51,0),MATCH($DL$3,'SO JUNI 2026 (Rev.2)'!$B$5:$XI$5,0))</f>
        <v>2020.8603225806426</v>
      </c>
      <c r="DM10" s="320">
        <f>INDEX('Summary sales'!$A$6:$BY$50,MATCH($B10,'Summary sales'!$A$6:$A$50,0),MATCH($DL$3,'Summary sales'!$A$7:$BY$7,0))</f>
        <v>1606.6399999996647</v>
      </c>
      <c r="DN10" s="320">
        <f t="shared" si="29"/>
        <v>-414.22032258097784</v>
      </c>
      <c r="DO10" s="321">
        <f t="shared" si="141"/>
        <v>0.79502773251937686</v>
      </c>
      <c r="DP10" s="320">
        <f>INDEX('SO JUNI 2026 (Rev.2)'!$B$6:$BI$51,MATCH(B10,'SO JUNI 2026 (Rev.2)'!$B$6:$B$51,0),MATCH($DP$3,'SO JUNI 2026 (Rev.2)'!$B$5:$XI$5,0))</f>
        <v>800</v>
      </c>
      <c r="DQ10" s="320">
        <f>INDEX('Summary sales'!$A$6:$BY$50,MATCH($B10,'Summary sales'!$A$6:$A$50,0),MATCH($DP$3,'Summary sales'!$A$7:$BY$7,0))</f>
        <v>919.76000000000931</v>
      </c>
      <c r="DR10" s="320">
        <f t="shared" si="30"/>
        <v>119.76000000000931</v>
      </c>
      <c r="DS10" s="321">
        <f t="shared" si="142"/>
        <v>1.1497000000000117</v>
      </c>
      <c r="DT10" s="320">
        <f>INDEX('SO JUNI 2026 (Rev.2)'!$B$6:$BI$51,MATCH(B10,'SO JUNI 2026 (Rev.2)'!$B$6:$B$51,0),MATCH($DT$3,'SO JUNI 2026 (Rev.2)'!$B$5:$XI$5,0))</f>
        <v>7200</v>
      </c>
      <c r="DU10" s="320">
        <f>INDEX('Summary sales'!$A$6:$BY$50,MATCH($B10,'Summary sales'!$A$6:$A$50,0),MATCH($DT$3,'Summary sales'!$A$7:$BY$7,0))</f>
        <v>4305.0800000000745</v>
      </c>
      <c r="DV10" s="320">
        <f t="shared" si="31"/>
        <v>-2894.9199999999255</v>
      </c>
      <c r="DW10" s="321">
        <f t="shared" si="143"/>
        <v>0.59792777777778816</v>
      </c>
      <c r="DX10" s="320">
        <f>INDEX('SO JUNI 2026 (Rev.2)'!$B$6:$BI$51,MATCH(B10,'SO JUNI 2026 (Rev.2)'!$B$6:$B$51,0),MATCH($DX$3,'SO JUNI 2026 (Rev.2)'!$B$5:$XI$5,0))</f>
        <v>0</v>
      </c>
      <c r="DY10" s="320">
        <f>INDEX('Summary sales'!$A$6:$BY$50,MATCH($B10,'Summary sales'!$A$6:$A$50,0),MATCH($DX$3,'Summary sales'!$A$7:$BY$7,0))</f>
        <v>0</v>
      </c>
      <c r="DZ10" s="320">
        <f t="shared" si="32"/>
        <v>0</v>
      </c>
      <c r="EA10" s="321" t="e">
        <f t="shared" si="144"/>
        <v>#DIV/0!</v>
      </c>
      <c r="EB10" s="320">
        <f>INDEX('SO JUNI 2026 (Rev.2)'!$B$6:$BI$51,MATCH(B10,'SO JUNI 2026 (Rev.2)'!$B$6:$B$51,0),MATCH($EB$3,'SO JUNI 2026 (Rev.2)'!$B$5:$XI$5,0))</f>
        <v>2043.2745161290325</v>
      </c>
      <c r="EC10" s="320">
        <f>INDEX('Summary sales'!$A$6:$BY$50,MATCH($B10,'Summary sales'!$A$6:$A$50,0),MATCH($EB$3,'Summary sales'!$A$7:$BY$7,0))</f>
        <v>1472.9900000002235</v>
      </c>
      <c r="ED10" s="320">
        <f t="shared" si="33"/>
        <v>-570.28451612880895</v>
      </c>
      <c r="EE10" s="321">
        <f t="shared" si="145"/>
        <v>0.72089677053810253</v>
      </c>
      <c r="EF10" s="320">
        <f>INDEX('SO JUNI 2026 (Rev.2)'!$B$6:$BI$51,MATCH(B10,'SO JUNI 2026 (Rev.2)'!$B$6:$B$51,0),MATCH($EF$3,'SO JUNI 2026 (Rev.2)'!$B$5:$XI$5,0))</f>
        <v>0</v>
      </c>
      <c r="EG10" s="320">
        <f>INDEX('Summary sales'!$A$6:$BY$50,MATCH($B10,'Summary sales'!$A$6:$A$50,0),MATCH($EF$3,'Summary sales'!$A$7:$BY$7,0))</f>
        <v>0</v>
      </c>
      <c r="EH10" s="320">
        <f t="shared" si="34"/>
        <v>0</v>
      </c>
      <c r="EI10" s="321" t="e">
        <f t="shared" si="146"/>
        <v>#DIV/0!</v>
      </c>
      <c r="EJ10" s="320">
        <f>INDEX('SO JUNI 2026 (Rev.2)'!$B$6:$BI$51,MATCH(B10,'SO JUNI 2026 (Rev.2)'!$B$6:$B$51,0),MATCH($EJ$3,'SO JUNI 2026 (Rev.2)'!$B$5:$XI$5,0))</f>
        <v>1000</v>
      </c>
      <c r="EK10" s="320">
        <f>INDEX('Summary sales'!$A$6:$BY$50,MATCH($B10,'Summary sales'!$A$6:$A$50,0),MATCH($EJ$3,'Summary sales'!$A$7:$BY$7,0))</f>
        <v>0</v>
      </c>
      <c r="EL10" s="320">
        <f t="shared" si="35"/>
        <v>-1000</v>
      </c>
      <c r="EM10" s="321">
        <f t="shared" si="147"/>
        <v>0</v>
      </c>
      <c r="EN10" s="320">
        <f>INDEX('SO JUNI 2026 (Rev.2)'!$B$6:$BI$51,MATCH(B10,'SO JUNI 2026 (Rev.2)'!$B$6:$B$51,0),MATCH($EN$3,'SO JUNI 2026 (Rev.2)'!$B$5:$XI$5,0))</f>
        <v>11007.047419354845</v>
      </c>
      <c r="EO10" s="320">
        <f>INDEX('Summary sales'!$A$6:$BY$50,MATCH($B10,'Summary sales'!$A$6:$A$50,0),MATCH($EN$3,'Summary sales'!$A$7:$BY$7,0))</f>
        <v>8930.4500000001863</v>
      </c>
      <c r="EP10" s="320">
        <f t="shared" si="36"/>
        <v>-2076.597419354659</v>
      </c>
      <c r="EQ10" s="321">
        <f t="shared" si="148"/>
        <v>0.8113392865280874</v>
      </c>
      <c r="ER10" s="320">
        <f>INDEX('SO JUNI 2026 (Rev.2)'!$B$6:$BI$51,MATCH(B10,'SO JUNI 2026 (Rev.2)'!$B$6:$B$51,0),MATCH($ER$3,'SO JUNI 2026 (Rev.2)'!$B$5:$XI$5,0))</f>
        <v>1519.5448387096778</v>
      </c>
      <c r="ES10" s="320">
        <f>INDEX('Summary sales'!$A$6:$BY$50,MATCH($B10,'Summary sales'!$A$6:$A$50,0),MATCH($ER$3,'Summary sales'!$A$7:$BY$7,0))</f>
        <v>2247.2099999999627</v>
      </c>
      <c r="ET10" s="320">
        <f t="shared" si="37"/>
        <v>727.66516129028491</v>
      </c>
      <c r="EU10" s="321">
        <f t="shared" si="149"/>
        <v>1.4788704767068157</v>
      </c>
      <c r="EV10" s="320">
        <f>INDEX('SO JUNI 2026 (Rev.2)'!$B$6:$BI$51,MATCH(B10,'SO JUNI 2026 (Rev.2)'!$B$6:$B$51,0),MATCH($EV$3,'SO JUNI 2026 (Rev.2)'!$B$5:$XI$5,0))</f>
        <v>3999.6741935483842</v>
      </c>
      <c r="EW10" s="320">
        <f>INDEX('Summary sales'!$A$6:$BY$50,MATCH($B10,'Summary sales'!$A$6:$A$50,0),MATCH($EV$3,'Summary sales'!$A$7:$BY$7,0))</f>
        <v>2360.9499999992549</v>
      </c>
      <c r="EX10" s="320">
        <f t="shared" si="38"/>
        <v>-1638.7241935491293</v>
      </c>
      <c r="EY10" s="321">
        <f t="shared" si="150"/>
        <v>0.59028557971235529</v>
      </c>
      <c r="EZ10" s="320">
        <f>INDEX('SO JUNI 2026 (Rev.2)'!$B$6:$BI$51,MATCH(B10,'SO JUNI 2026 (Rev.2)'!$B$6:$B$51,0),MATCH($EZ$3,'SO JUNI 2026 (Rev.2)'!$B$5:$XI$5,0))</f>
        <v>0</v>
      </c>
      <c r="FA10" s="320">
        <f>INDEX('Summary sales'!$A$6:$BY$50,MATCH(B10,'Summary sales'!$A$6:$A$50,0),MATCH($EZ$3,'Summary sales'!$A$7:$BY$7,0))</f>
        <v>5053.7099999999627</v>
      </c>
      <c r="FB10" s="320">
        <f t="shared" si="39"/>
        <v>5053.7099999999627</v>
      </c>
      <c r="FC10" s="321" t="e">
        <f t="shared" si="151"/>
        <v>#DIV/0!</v>
      </c>
      <c r="FD10" s="320">
        <f>INDEX('SO JUNI 2026 (Rev.2)'!$B$6:$BI$51,MATCH(B10,'SO JUNI 2026 (Rev.2)'!$B$6:$B$51,0),MATCH($FD$3,'SO JUNI 2026 (Rev.2)'!$B$5:$XI$5,0))</f>
        <v>8000</v>
      </c>
      <c r="FE10" s="320">
        <f>INDEX('Summary sales'!$A$6:$BY$50,MATCH($B10,'Summary sales'!$A$6:$A$50,0),MATCH($FD$3,'Summary sales'!$A$7:$BY$7,0))</f>
        <v>5500.0600000000559</v>
      </c>
      <c r="FF10" s="320">
        <f t="shared" si="40"/>
        <v>-2499.9399999999441</v>
      </c>
      <c r="FG10" s="321">
        <f t="shared" si="152"/>
        <v>0.68750750000000693</v>
      </c>
      <c r="FH10" s="320">
        <f>INDEX('SO JUNI 2026 (Rev.2)'!$B$6:$BI$51,MATCH(B10,'SO JUNI 2026 (Rev.2)'!$B$6:$B$51,0),MATCH($FH$3,'SO JUNI 2026 (Rev.2)'!$B$5:$XI$5,0))</f>
        <v>48000</v>
      </c>
      <c r="FI10" s="320">
        <f>INDEX('Summary sales'!$A$6:$BY$50,MATCH($B10,'Summary sales'!$A$6:$A$50,0),MATCH($FH$3,'Summary sales'!$A$7:$BY$7,0))</f>
        <v>39262.720000000671</v>
      </c>
      <c r="FJ10" s="320">
        <f t="shared" si="41"/>
        <v>-8737.2799999993294</v>
      </c>
      <c r="FK10" s="321">
        <f t="shared" si="153"/>
        <v>0.81797333333334732</v>
      </c>
      <c r="FL10" s="320">
        <f>INDEX('SO JUNI 2026 (Rev.2)'!$B$6:$BI$51,MATCH(B10,'SO JUNI 2026 (Rev.2)'!$B$6:$B$51,0),MATCH($FL$3,'SO JUNI 2026 (Rev.2)'!$B$5:$XI$5,0))</f>
        <v>8000</v>
      </c>
      <c r="FM10" s="320">
        <f>INDEX('Summary sales'!$A$6:$BY$50,MATCH(B10,'Summary sales'!$A$6:$A$50,0),MATCH($FL$3,'Summary sales'!$A$7:$BY$7,0))</f>
        <v>3343.4200000001583</v>
      </c>
      <c r="FN10" s="320">
        <f t="shared" si="42"/>
        <v>-4656.5799999998417</v>
      </c>
      <c r="FO10" s="321">
        <f t="shared" si="154"/>
        <v>0.41792750000001977</v>
      </c>
      <c r="FP10" s="320">
        <f>INDEX('SO JUNI 2026 (Rev.2)'!$B$6:$BI$51,MATCH(B10,'SO JUNI 2026 (Rev.2)'!$B$6:$B$51,0),MATCH($FP$3,'SO JUNI 2026 (Rev.2)'!$B$5:$XI$5,0))</f>
        <v>3500</v>
      </c>
      <c r="FQ10" s="320">
        <f>INDEX('Summary sales'!$A$6:$BY$50,MATCH(B10,'Summary sales'!$A$6:$A$50,0),MATCH($FP$3,'Summary sales'!$A$7:$BY$7,0))</f>
        <v>1956.6000000005588</v>
      </c>
      <c r="FR10" s="320">
        <f t="shared" si="43"/>
        <v>-1543.3999999994412</v>
      </c>
      <c r="FS10" s="321">
        <f t="shared" si="155"/>
        <v>0.55902857142873108</v>
      </c>
      <c r="FT10" s="320">
        <f>INDEX('SO JUNI 2026 (Rev.2)'!$B$6:$BI$51,MATCH(B10,'SO JUNI 2026 (Rev.2)'!$B$6:$B$51,0),MATCH($FT$3,'SO JUNI 2026 (Rev.2)'!$B$5:$XI$5,0))</f>
        <v>800</v>
      </c>
      <c r="FU10" s="320">
        <f>INDEX('Summary sales'!$A$6:$BY$50,MATCH(B10,'Summary sales'!$A$6:$A$50,0),MATCH($FT$3,'Summary sales'!$A$7:$BY$7,0))</f>
        <v>396.45999999996275</v>
      </c>
      <c r="FV10" s="320">
        <f t="shared" si="44"/>
        <v>-403.54000000003725</v>
      </c>
      <c r="FW10" s="321">
        <f t="shared" si="156"/>
        <v>0.49557499999995341</v>
      </c>
      <c r="FX10" s="320">
        <f>INDEX('SO JUNI 2026 (Rev.2)'!$B$6:$BI$51,MATCH(B10,'SO JUNI 2026 (Rev.2)'!$B$6:$B$51,0),MATCH($FX$3,'SO JUNI 2026 (Rev.2)'!$B$5:$XI$5,0))</f>
        <v>3800</v>
      </c>
      <c r="FY10" s="320">
        <f>INDEX('Summary sales'!$A$6:$BY$50,MATCH(B10,'Summary sales'!$A$6:$A$50,0),MATCH($FX$3,'Summary sales'!$A$7:$BY$7,0))</f>
        <v>3585.1100000003353</v>
      </c>
      <c r="FZ10" s="320">
        <f t="shared" si="45"/>
        <v>-214.88999999966472</v>
      </c>
      <c r="GA10" s="321">
        <f t="shared" si="157"/>
        <v>0.94345000000008827</v>
      </c>
      <c r="GB10" s="320">
        <f>INDEX('SO JUNI 2026 (Rev.2)'!$B$6:$BI$51,MATCH(B10,'SO JUNI 2026 (Rev.2)'!$B$6:$B$51,0),MATCH($GB$3,'SO JUNI 2026 (Rev.2)'!$B$5:$XI$5,0))</f>
        <v>2044.9996774193546</v>
      </c>
      <c r="GC10" s="320">
        <f>INDEX('Summary sales'!$A$6:$BY$50,MATCH(B10,'Summary sales'!$A$6:$A$50,0),MATCH($GB$3,'Summary sales'!$A$7:$BY$7,0))</f>
        <v>609.5</v>
      </c>
      <c r="GD10" s="320">
        <f t="shared" si="46"/>
        <v>-1435.4996774193546</v>
      </c>
      <c r="GE10" s="321">
        <f t="shared" si="158"/>
        <v>0.29804405679376245</v>
      </c>
      <c r="GF10" s="320">
        <f>INDEX('SO JUNI 2026 (Rev.2)'!$B$6:$BI$51,MATCH(B10,'SO JUNI 2026 (Rev.2)'!$B$6:$B$51,0),MATCH($GF$3,'SO JUNI 2026 (Rev.2)'!$B$5:$XI$5,0))</f>
        <v>369.61070967741654</v>
      </c>
      <c r="GG10" s="320">
        <f>INDEX('Summary sales'!$A$6:$BY$50,MATCH(B10,'Summary sales'!$A$6:$A$50,0),MATCH($GF$3,'Summary sales'!$A$7:$BY$7,0))</f>
        <v>0</v>
      </c>
      <c r="GH10" s="320">
        <f t="shared" si="47"/>
        <v>-369.61070967741654</v>
      </c>
      <c r="GI10" s="321">
        <f t="shared" si="159"/>
        <v>0</v>
      </c>
      <c r="GJ10" s="320">
        <f>INDEX('SO JUNI 2026 (Rev.2)'!$B$6:$BI$51,MATCH(B10,'SO JUNI 2026 (Rev.2)'!$B$6:$B$51,0),MATCH($GJ$3,'SO JUNI 2026 (Rev.2)'!$B$5:$XI$5,0))</f>
        <v>0</v>
      </c>
      <c r="GK10" s="320">
        <f>INDEX('Summary sales'!$A$6:$BY$50,MATCH(B10,'Summary sales'!$A$6:$A$50,0),MATCH($GJ$3,'Summary sales'!$A$7:$BY$7,0))</f>
        <v>0</v>
      </c>
      <c r="GL10" s="320">
        <f t="shared" si="48"/>
        <v>0</v>
      </c>
      <c r="GM10" s="321" t="e">
        <f t="shared" si="160"/>
        <v>#DIV/0!</v>
      </c>
      <c r="GN10" s="320">
        <f>INDEX('SO JUNI 2026 (Rev.2)'!$B$6:$BI$51,MATCH(B10,'SO JUNI 2026 (Rev.2)'!$B$6:$B$51,0),MATCH($GN$3,'SO JUNI 2026 (Rev.2)'!$B$5:$XI$5,0))</f>
        <v>0</v>
      </c>
      <c r="GO10" s="320">
        <f>INDEX('Summary sales'!$A$6:$BY$50,MATCH($B10,'Summary sales'!$A$6:$A$50,0),MATCH($GN$3,'Summary sales'!$A$7:$BY$7,0))</f>
        <v>0</v>
      </c>
      <c r="GP10" s="320">
        <f t="shared" si="49"/>
        <v>0</v>
      </c>
      <c r="GQ10" s="321" t="e">
        <f t="shared" si="161"/>
        <v>#DIV/0!</v>
      </c>
      <c r="GR10" s="320">
        <f>INDEX('SO JUNI 2026 (Rev.2)'!$B$6:$BI$51,MATCH(B10,'SO JUNI 2026 (Rev.2)'!$B$6:$B$51,0),MATCH($GR$3,'SO JUNI 2026 (Rev.2)'!$B$5:$XI$5,0))</f>
        <v>0</v>
      </c>
      <c r="GS10" s="320">
        <f>INDEX('Summary sales'!$A$6:$BY$50,MATCH($B10,'Summary sales'!$A$6:$A$50,0),MATCH($GR$3,'Summary sales'!$A$7:$BY$7,0))</f>
        <v>4.1699999999254942</v>
      </c>
      <c r="GT10" s="320">
        <f t="shared" si="50"/>
        <v>4.1699999999254942</v>
      </c>
      <c r="GU10" s="321" t="e">
        <f t="shared" si="162"/>
        <v>#DIV/0!</v>
      </c>
      <c r="GV10" s="320">
        <f>INDEX('SO JUNI 2026 (Rev.2)'!$B$6:$BI$51,MATCH(B10,'SO JUNI 2026 (Rev.2)'!$B$6:$B$51,0),MATCH($GV$3,'SO JUNI 2026 (Rev.2)'!$B$5:$XI$5,0))</f>
        <v>1800</v>
      </c>
      <c r="GW10" s="320">
        <f>INDEX('Summary sales'!$A$6:$BY$50,MATCH(B10,'Summary sales'!$A$6:$A$50,0),MATCH($GV$3,'Summary sales'!$A$7:$BY$7,0))</f>
        <v>2515.0200000000004</v>
      </c>
      <c r="GX10" s="320">
        <f t="shared" si="51"/>
        <v>715.02000000000044</v>
      </c>
      <c r="GY10" s="321">
        <f t="shared" si="163"/>
        <v>1.3972333333333335</v>
      </c>
      <c r="GZ10" s="320">
        <f>INDEX('SO JUNI 2026 (Rev.2)'!$B$6:$BI$51,MATCH(B10,'SO JUNI 2026 (Rev.2)'!$B$6:$B$51,0),MATCH($GZ$3,'SO JUNI 2026 (Rev.2)'!$B$5:$XI$5,0))</f>
        <v>2499.7025806451697</v>
      </c>
      <c r="HA10" s="320">
        <f>INDEX('Summary sales'!$A$6:$BY$50,MATCH(B10,'Summary sales'!$A$6:$A$50,0),MATCH($GZ$3,'Summary sales'!$A$7:$BY$7,0))</f>
        <v>3066.6099999998696</v>
      </c>
      <c r="HB10" s="320">
        <f t="shared" si="52"/>
        <v>566.90741935469987</v>
      </c>
      <c r="HC10" s="321">
        <f t="shared" si="164"/>
        <v>1.2267899484299376</v>
      </c>
      <c r="HD10" s="320">
        <f>INDEX('SO JUNI 2026 (Rev.2)'!$B$6:$BI$51,MATCH(B10,'SO JUNI 2026 (Rev.2)'!$B$6:$B$51,0),MATCH($HD$3,'SO JUNI 2026 (Rev.2)'!$B$5:$XI$5,0))</f>
        <v>0</v>
      </c>
      <c r="HE10" s="320">
        <f>INDEX('Summary sales'!$A$6:$BY$50,MATCH(B10,'Summary sales'!$A$6:$A$50,0),MATCH($HD$3,'Summary sales'!$A$7:$BY$7,0))</f>
        <v>0</v>
      </c>
      <c r="HF10" s="320">
        <f t="shared" si="53"/>
        <v>0</v>
      </c>
      <c r="HG10" s="321" t="e">
        <f t="shared" si="165"/>
        <v>#DIV/0!</v>
      </c>
      <c r="HH10" s="320">
        <f>INDEX('SO JUNI 2026 (Rev.2)'!$B$6:$BI$51,MATCH(B10,'SO JUNI 2026 (Rev.2)'!$B$6:$B$51,0),MATCH($HH$3,'SO JUNI 2026 (Rev.2)'!$B$5:$XI$5,0))</f>
        <v>13500</v>
      </c>
      <c r="HI10" s="320">
        <f>INDEX('Summary sales'!$A$6:$BY$50,MATCH(B10,'Summary sales'!$A$6:$A$50,0),MATCH($HH$3,'Summary sales'!$A$7:$BY$7,0))</f>
        <v>4676.7609999999404</v>
      </c>
      <c r="HJ10" s="320">
        <f t="shared" si="54"/>
        <v>-8823.2390000000596</v>
      </c>
      <c r="HK10" s="353">
        <f t="shared" si="166"/>
        <v>0.34642674074073632</v>
      </c>
    </row>
    <row r="11" spans="1:234" ht="15" customHeight="1">
      <c r="A11" s="687"/>
      <c r="B11" s="318">
        <f t="shared" si="167"/>
        <v>46180</v>
      </c>
      <c r="C11" s="319" t="str">
        <f t="shared" si="112"/>
        <v>Mgg</v>
      </c>
      <c r="D11" s="320">
        <f t="shared" si="113"/>
        <v>178657.77783870965</v>
      </c>
      <c r="E11" s="320">
        <f t="shared" ca="1" si="114"/>
        <v>163245.68499999749</v>
      </c>
      <c r="F11" s="320">
        <f t="shared" ca="1" si="1"/>
        <v>-15412.092838712153</v>
      </c>
      <c r="G11" s="321">
        <f t="shared" ca="1" si="115"/>
        <v>0.91373399453884385</v>
      </c>
      <c r="H11" s="320">
        <f>INDEX('SO JUNI 2026 (Rev.2)'!$B$6:$BI$51,MATCH(B11,'SO JUNI 2026 (Rev.2)'!$B$6:$B$51,0),MATCH($H$3,'SO JUNI 2026 (Rev.2)'!$B$5:$XI$5,0))</f>
        <v>733.57290322580695</v>
      </c>
      <c r="I11" s="320">
        <f>INDEX('Summary sales'!$A$6:$BY$50,MATCH(B11,'Summary sales'!$A$6:$A$50,0),MATCH($H$3,'Summary sales'!$A$7:$BY$7,0))</f>
        <v>976.23999999999069</v>
      </c>
      <c r="J11" s="320">
        <f t="shared" si="2"/>
        <v>242.66709677418373</v>
      </c>
      <c r="K11" s="321">
        <f t="shared" si="116"/>
        <v>1.3308016090930861</v>
      </c>
      <c r="L11" s="320">
        <f>INDEX('SO JUNI 2026 (Rev.2)'!$B$6:$BI$51,MATCH(B11,'SO JUNI 2026 (Rev.2)'!$B$6:$B$51,0),MATCH($L$3,'SO JUNI 2026 (Rev.2)'!$B$5:$XI$5,0))</f>
        <v>1000</v>
      </c>
      <c r="M11" s="320">
        <f>INDEX('Summary sales'!$A$6:$BY$50,MATCH($B11,'Summary sales'!$A$6:$A$50,0),MATCH($L$3,'Summary sales'!$A$7:$BY$7,0))</f>
        <v>0</v>
      </c>
      <c r="N11" s="320">
        <f t="shared" si="3"/>
        <v>-1000</v>
      </c>
      <c r="O11" s="321">
        <f t="shared" si="117"/>
        <v>0</v>
      </c>
      <c r="P11" s="320">
        <f>INDEX('SO JUNI 2026 (Rev.2)'!$B$6:$BI$51,MATCH(B11,'SO JUNI 2026 (Rev.2)'!$B$6:$B$51,0),MATCH($P$3,'SO JUNI 2026 (Rev.2)'!$B$5:$XI$5,0))</f>
        <v>1200</v>
      </c>
      <c r="Q11" s="320">
        <f>INDEX('Summary sales'!$A$6:$BY$50,MATCH($B11,'Summary sales'!$A$6:$A$50,0),MATCH($P$3,'Summary sales'!$A$7:$BY$7,0))</f>
        <v>589.70000000018626</v>
      </c>
      <c r="R11" s="320">
        <f t="shared" si="4"/>
        <v>-610.29999999981374</v>
      </c>
      <c r="S11" s="321">
        <f t="shared" si="118"/>
        <v>0.49141666666682188</v>
      </c>
      <c r="T11" s="320">
        <f>INDEX('SO JUNI 2026 (Rev.2)'!$B$6:$BI$51,MATCH(B11,'SO JUNI 2026 (Rev.2)'!$B$6:$B$51,0),MATCH($T$3,'SO JUNI 2026 (Rev.2)'!$B$5:$XI$5,0))</f>
        <v>999.51612903226578</v>
      </c>
      <c r="U11" s="320">
        <f>INDEX('Summary sales'!$A$6:$BY$50,MATCH($B11,'Summary sales'!$A$6:$A$50,0),MATCH($T$3,'Summary sales'!$A$7:$BY$7,0))</f>
        <v>3709</v>
      </c>
      <c r="V11" s="320">
        <f t="shared" si="5"/>
        <v>2709.4838709677342</v>
      </c>
      <c r="W11" s="321">
        <f t="shared" si="119"/>
        <v>3.7107955462320192</v>
      </c>
      <c r="X11" s="320">
        <f>INDEX('SO JUNI 2026 (Rev.2)'!$B$6:$BI$51,MATCH(B11,'SO JUNI 2026 (Rev.2)'!$B$6:$B$51,0),MATCH($X$3,'SO JUNI 2026 (Rev.2)'!$B$5:$XI$5,0))</f>
        <v>644.02064516129087</v>
      </c>
      <c r="Y11" s="320">
        <f>INDEX('Summary sales'!$A$6:$BY$50,MATCH($B11,'Summary sales'!$A$6:$A$50,0),MATCH($X$3,'Summary sales'!$A$7:$BY$7,0))</f>
        <v>435.07000000006519</v>
      </c>
      <c r="Z11" s="320">
        <f t="shared" si="6"/>
        <v>-208.95064516122568</v>
      </c>
      <c r="AA11" s="321">
        <f t="shared" si="120"/>
        <v>0.67555287748749837</v>
      </c>
      <c r="AB11" s="320">
        <f>INDEX('SO JUNI 2026 (Rev.2)'!$B$6:$BI$51,MATCH(B11,'SO JUNI 2026 (Rev.2)'!$B$6:$B$51,0),MATCH($AB$3,'SO JUNI 2026 (Rev.2)'!$B$5:$XI$5,0))</f>
        <v>0</v>
      </c>
      <c r="AC11" s="320">
        <f>INDEX('Summary sales'!$A$6:$BY$50,MATCH($B11,'Summary sales'!$A$6:$A$50,0),MATCH($AB$3,'Summary sales'!$A$7:$BY$7,0))</f>
        <v>0</v>
      </c>
      <c r="AD11" s="320">
        <f t="shared" si="121"/>
        <v>0</v>
      </c>
      <c r="AE11" s="321">
        <f t="shared" si="64"/>
        <v>0</v>
      </c>
      <c r="AF11" s="320">
        <f>INDEX('SO JUNI 2026 (Rev.2)'!$B$6:$BI$51,MATCH(B11,'SO JUNI 2026 (Rev.2)'!$B$6:$B$51,0),MATCH($AF$3,'SO JUNI 2026 (Rev.2)'!$B$5:$XI$5,0))</f>
        <v>0</v>
      </c>
      <c r="AG11" s="320">
        <f>INDEX('Summary sales'!$A$6:$BY$50,MATCH($B11,'Summary sales'!$A$6:$A$50,0),MATCH($AF$3,'Summary sales'!$A$7:$BY$7,0))</f>
        <v>15.089999999996508</v>
      </c>
      <c r="AH11" s="320">
        <f t="shared" si="8"/>
        <v>15.089999999996508</v>
      </c>
      <c r="AI11" s="321" t="e">
        <f t="shared" si="122"/>
        <v>#DIV/0!</v>
      </c>
      <c r="AJ11" s="320">
        <f>INDEX('SO JUNI 2026 (Rev.2)'!$B$6:$BI$51,MATCH(B11,'SO JUNI 2026 (Rev.2)'!$B$6:$B$51,0),MATCH($AJ$3,'SO JUNI 2026 (Rev.2)'!$B$5:$XI$5,0))</f>
        <v>603.76322580644887</v>
      </c>
      <c r="AK11" s="320">
        <f>INDEX('Summary sales'!$A$6:$BY$50,MATCH($B11,'Summary sales'!$A$6:$A$50,0),MATCH($AJ$3,'Summary sales'!$A$7:$BY$7,0))</f>
        <v>374.95999999996275</v>
      </c>
      <c r="AL11" s="320">
        <f t="shared" si="9"/>
        <v>-228.80322580648613</v>
      </c>
      <c r="AM11" s="321">
        <f t="shared" si="123"/>
        <v>0.6210381553118397</v>
      </c>
      <c r="AN11" s="320">
        <f>INDEX('SO JUNI 2026 (Rev.2)'!$B$6:$BI$51,MATCH(B11,'SO JUNI 2026 (Rev.2)'!$B$6:$B$51,0),MATCH($AN$3,'SO JUNI 2026 (Rev.2)'!$B$5:$XI$5,0))</f>
        <v>673.27548387096704</v>
      </c>
      <c r="AO11" s="320">
        <f>INDEX('Summary sales'!$A$6:$BY$50,MATCH($B11,'Summary sales'!$A$6:$A$50,0),MATCH($AN$3,'Summary sales'!$A$7:$BY$7,0))</f>
        <v>542.93000000005122</v>
      </c>
      <c r="AP11" s="320">
        <f t="shared" si="10"/>
        <v>-130.34548387091581</v>
      </c>
      <c r="AQ11" s="321">
        <f t="shared" si="124"/>
        <v>0.8064009651420837</v>
      </c>
      <c r="AR11" s="320">
        <f>INDEX('SO JUNI 2026 (Rev.2)'!$B$6:$BI$51,MATCH(B11,'SO JUNI 2026 (Rev.2)'!$B$6:$B$51,0),MATCH($AR$3,'SO JUNI 2026 (Rev.2)'!$B$5:$XI$5,0))</f>
        <v>0</v>
      </c>
      <c r="AS11" s="320">
        <f>INDEX('Summary sales'!$A$6:$BY$50,MATCH($B11,'Summary sales'!$A$6:$A$50,0),MATCH($AR$3,'Summary sales'!$A$7:$BY$7,0))</f>
        <v>0</v>
      </c>
      <c r="AT11" s="320">
        <f t="shared" si="11"/>
        <v>0</v>
      </c>
      <c r="AU11" s="321" t="e">
        <f t="shared" si="125"/>
        <v>#DIV/0!</v>
      </c>
      <c r="AV11" s="320">
        <f>INDEX('SO JUNI 2026 (Rev.2)'!$B$6:$BI$51,MATCH(B11,'SO JUNI 2026 (Rev.2)'!$B$6:$B$51,0),MATCH($AV$3,'SO JUNI 2026 (Rev.2)'!$B$5:$XI$5,0))</f>
        <v>6000</v>
      </c>
      <c r="AW11" s="320">
        <f>INDEX('Summary sales'!$A$6:$BY$50,MATCH($B11,'Summary sales'!$A$6:$A$50,0),MATCH($AV$3,'Summary sales'!$A$7:$BY$7,0))</f>
        <v>4078.3000000002794</v>
      </c>
      <c r="AX11" s="320">
        <f t="shared" si="12"/>
        <v>-1921.6999999997206</v>
      </c>
      <c r="AY11" s="321">
        <f t="shared" si="126"/>
        <v>0.67971666666671327</v>
      </c>
      <c r="AZ11" s="320">
        <f>INDEX('SO JUNI 2026 (Rev.2)'!$B$6:$BI$51,MATCH(B11,'SO JUNI 2026 (Rev.2)'!$B$6:$B$51,0),MATCH($AZ$3,'SO JUNI 2026 (Rev.2)'!$B$5:$XI$5,0))</f>
        <v>300</v>
      </c>
      <c r="BA11" s="320">
        <f>INDEX('Summary sales'!$A$6:$BY$50,MATCH($B11,'Summary sales'!$A$6:$A$50,0),MATCH($AZ$3,'Summary sales'!$A$7:$BY$7,0))</f>
        <v>233.10999999986961</v>
      </c>
      <c r="BB11" s="320">
        <f t="shared" si="13"/>
        <v>-66.890000000130385</v>
      </c>
      <c r="BC11" s="321">
        <f t="shared" si="127"/>
        <v>0.7770333333328987</v>
      </c>
      <c r="BD11" s="320">
        <f>INDEX('SO JUNI 2026 (Rev.2)'!$B$6:$BI$51,MATCH(B11,'SO JUNI 2026 (Rev.2)'!$B$6:$B$51,0),MATCH($BD$3,'SO JUNI 2026 (Rev.2)'!$B$5:$XI$5,0))</f>
        <v>750</v>
      </c>
      <c r="BE11" s="320">
        <f>INDEX('Summary sales'!$A$6:$BY$50,MATCH($B11,'Summary sales'!$A$6:$A$50,0),MATCH($BD$3,'Summary sales'!$A$7:$BY$7,0))</f>
        <v>0</v>
      </c>
      <c r="BF11" s="320">
        <f t="shared" si="14"/>
        <v>-750</v>
      </c>
      <c r="BG11" s="321">
        <f t="shared" si="128"/>
        <v>0</v>
      </c>
      <c r="BH11" s="320">
        <f>INDEX('SO JUNI 2026 (Rev.2)'!$B$6:$BI$51,MATCH(B11,'SO JUNI 2026 (Rev.2)'!$B$6:$B$51,0),MATCH($BH$3,'SO JUNI 2026 (Rev.2)'!$B$5:$XI$5,0))</f>
        <v>9300</v>
      </c>
      <c r="BI11" s="320">
        <f>INDEX('Summary sales'!$A$6:$BY$50,MATCH($B11,'Summary sales'!$A$6:$A$50,0),MATCH($BH$3,'Summary sales'!$A$7:$BY$7,0))</f>
        <v>9411.3000000000466</v>
      </c>
      <c r="BJ11" s="320">
        <f t="shared" si="15"/>
        <v>111.30000000004657</v>
      </c>
      <c r="BK11" s="321">
        <f t="shared" si="129"/>
        <v>1.0119677419354889</v>
      </c>
      <c r="BL11" s="320">
        <f>INDEX('SO JUNI 2026 (Rev.2)'!$B$6:$BI$51,MATCH(B11,'SO JUNI 2026 (Rev.2)'!$B$6:$B$51,0),MATCH($BL$3,'SO JUNI 2026 (Rev.2)'!$B$5:$XI$5,0))</f>
        <v>6000.0570967741915</v>
      </c>
      <c r="BM11" s="320">
        <f>INDEX('Summary sales'!$A$6:$BY$50,MATCH($B11,'Summary sales'!$A$6:$A$50,0),MATCH($BL$3,'Summary sales'!$A$7:$BY$7,0))</f>
        <v>4152.2999999998137</v>
      </c>
      <c r="BN11" s="320">
        <f t="shared" si="16"/>
        <v>-1847.7570967743777</v>
      </c>
      <c r="BO11" s="321">
        <f t="shared" si="130"/>
        <v>0.69204341442554163</v>
      </c>
      <c r="BP11" s="320">
        <f>INDEX('SO JUNI 2026 (Rev.2)'!$B$6:$BI$51,MATCH(B11,'SO JUNI 2026 (Rev.2)'!$B$6:$B$51,0),MATCH($BP$3,'SO JUNI 2026 (Rev.2)'!$B$5:$XI$5,0))</f>
        <v>1300</v>
      </c>
      <c r="BQ11" s="320">
        <f>INDEX('Summary sales'!$A$6:$BY$50,MATCH($B11,'Summary sales'!$A$6:$A$50,0),MATCH($BP$3,'Summary sales'!$A$7:$BY$7,0))</f>
        <v>1217.2800000000279</v>
      </c>
      <c r="BR11" s="320">
        <f t="shared" si="17"/>
        <v>-82.71999999997206</v>
      </c>
      <c r="BS11" s="321">
        <f t="shared" si="131"/>
        <v>0.93636923076925227</v>
      </c>
      <c r="BT11" s="320">
        <f>INDEX('SO JUNI 2026 (Rev.2)'!$B$6:$BI$51,MATCH(B11,'SO JUNI 2026 (Rev.2)'!$B$6:$B$51,0),MATCH($BT$3,'SO JUNI 2026 (Rev.2)'!$B$5:$XI$5,0))</f>
        <v>0</v>
      </c>
      <c r="BU11" s="320">
        <f>INDEX('Summary sales'!$A$6:$BY$50,MATCH($B11,'Summary sales'!$A$6:$A$50,0),MATCH($BT$3,'Summary sales'!$A$7:$BY$7,0))</f>
        <v>0</v>
      </c>
      <c r="BV11" s="320">
        <f t="shared" si="18"/>
        <v>0</v>
      </c>
      <c r="BW11" s="321">
        <v>0</v>
      </c>
      <c r="BX11" s="320">
        <f>INDEX('SO JUNI 2026 (Rev.2)'!$B$6:$BI$51,MATCH(B11,'SO JUNI 2026 (Rev.2)'!$B$6:$B$51,0),MATCH($BX$3,'SO JUNI 2026 (Rev.2)'!$B$5:$XI$5,0))</f>
        <v>2500</v>
      </c>
      <c r="BY11" s="320">
        <f ca="1">INDEX('Summary sales'!$A$6:$BY$50,MATCH($B11,'Summary sales'!$A$6:$A$50,0),MATCH($BX$3,'Summary sales'!$A$7:$BY$7,0))</f>
        <v>0</v>
      </c>
      <c r="BZ11" s="320">
        <f t="shared" ca="1" si="19"/>
        <v>-2500</v>
      </c>
      <c r="CA11" s="321">
        <f t="shared" ca="1" si="133"/>
        <v>0</v>
      </c>
      <c r="CB11" s="320">
        <f>INDEX('SO JUNI 2026 (Rev.2)'!$B$6:$BI$51,MATCH(B11,'SO JUNI 2026 (Rev.2)'!$B$6:$B$51,0),MATCH($CB$3,'SO JUNI 2026 (Rev.2)'!$B$5:$XI$5,0))</f>
        <v>0</v>
      </c>
      <c r="CC11" s="320">
        <f>INDEX('Summary sales'!$A$6:$BY$50,MATCH($B11,'Summary sales'!$A$6:$A$50,0),MATCH($CB$3,'Summary sales'!$A$7:$BY$7,0))</f>
        <v>0</v>
      </c>
      <c r="CD11" s="320">
        <f t="shared" si="20"/>
        <v>0</v>
      </c>
      <c r="CE11" s="321" t="e">
        <f t="shared" si="134"/>
        <v>#DIV/0!</v>
      </c>
      <c r="CF11" s="320">
        <f>INDEX('SO JUNI 2026 (Rev.2)'!$B$6:$BI$51,MATCH(B11,'SO JUNI 2026 (Rev.2)'!$B$6:$B$51,0),MATCH($CF$3,'SO JUNI 2026 (Rev.2)'!$B$5:$XI$5,0))</f>
        <v>89.451612903225808</v>
      </c>
      <c r="CG11" s="320">
        <f>INDEX('Summary sales'!$A$6:$BY$50,MATCH($B11,'Summary sales'!$A$6:$A$50,0),MATCH($CF$3,'Summary sales'!$A$7:$BY$7,0))</f>
        <v>49.110000000000582</v>
      </c>
      <c r="CH11" s="320">
        <f t="shared" si="21"/>
        <v>-40.341612903225226</v>
      </c>
      <c r="CI11" s="321">
        <f t="shared" si="135"/>
        <v>0.54901190046881287</v>
      </c>
      <c r="CJ11" s="320">
        <f>INDEX('SO JUNI 2026 (Rev.2)'!$B$6:$BI$51,MATCH(B11,'SO JUNI 2026 (Rev.2)'!$B$6:$B$51,0),MATCH($CJ$3,'SO JUNI 2026 (Rev.2)'!$B$5:$XI$5,0))</f>
        <v>1000</v>
      </c>
      <c r="CK11" s="320">
        <f>INDEX('Summary sales'!$A$6:$BY$50,MATCH($B11,'Summary sales'!$A$6:$A$50,0),MATCH($CJ$3,'Summary sales'!$A$7:$BY$7,0))</f>
        <v>3254.2000000001863</v>
      </c>
      <c r="CL11" s="320">
        <f t="shared" si="22"/>
        <v>2254.2000000001863</v>
      </c>
      <c r="CM11" s="321">
        <f t="shared" si="136"/>
        <v>3.2542000000001861</v>
      </c>
      <c r="CN11" s="320">
        <f>INDEX('SO JUNI 2026 (Rev.2)'!$B$6:$BI$51,MATCH(B11,'SO JUNI 2026 (Rev.2)'!$B$6:$B$51,0),MATCH($CN$3,'SO JUNI 2026 (Rev.2)'!$B$5:$XI$5,0))</f>
        <v>0</v>
      </c>
      <c r="CO11" s="320">
        <f>INDEX('Summary sales'!$A$6:$BY$50,MATCH($B11,'Summary sales'!$A$6:$A$50,0),MATCH($CN$3,'Summary sales'!$A$7:$BY$7,0))</f>
        <v>0</v>
      </c>
      <c r="CP11" s="320">
        <f t="shared" si="23"/>
        <v>0</v>
      </c>
      <c r="CQ11" s="321" t="e">
        <f t="shared" si="80"/>
        <v>#DIV/0!</v>
      </c>
      <c r="CR11" s="320">
        <f>INDEX('SO JUNI 2026 (Rev.2)'!$B$6:$BI$51,MATCH(B11,'SO JUNI 2026 (Rev.2)'!$B$6:$B$51,0),MATCH($CR$3,'SO JUNI 2026 (Rev.2)'!$B$5:$XI$5,0))</f>
        <v>0</v>
      </c>
      <c r="CS11" s="320">
        <f>INDEX('Summary sales'!$A$6:$BY$50,MATCH($B11,'Summary sales'!$A$6:$A$50,0),MATCH($CR$3,'Summary sales'!$A$7:$BY$7,0))</f>
        <v>0</v>
      </c>
      <c r="CT11" s="320">
        <f t="shared" si="24"/>
        <v>0</v>
      </c>
      <c r="CU11" s="321" t="e">
        <f t="shared" si="137"/>
        <v>#DIV/0!</v>
      </c>
      <c r="CV11" s="320">
        <f>INDEX('SO JUNI 2026 (Rev.2)'!$B$6:$BI$51,MATCH(B11,'SO JUNI 2026 (Rev.2)'!$B$6:$B$51,0),MATCH($CV$3,'SO JUNI 2026 (Rev.2)'!$B$5:$XI$5,0))</f>
        <v>4000</v>
      </c>
      <c r="CW11" s="320">
        <f>INDEX('Summary sales'!$A$6:$BY$50,MATCH($B11,'Summary sales'!$A$6:$A$50,0),MATCH($CV$3,'Summary sales'!$A$7:$BY$7,0))</f>
        <v>512.46999999997206</v>
      </c>
      <c r="CX11" s="320">
        <f t="shared" si="25"/>
        <v>-3487.5300000000279</v>
      </c>
      <c r="CY11" s="321">
        <f t="shared" si="82"/>
        <v>0.12811749999999303</v>
      </c>
      <c r="CZ11" s="320">
        <f>INDEX('SO JUNI 2026 (Rev.2)'!$B$6:$BI$51,MATCH(B11,'SO JUNI 2026 (Rev.2)'!$B$6:$B$51,0),MATCH($CZ$3,'SO JUNI 2026 (Rev.2)'!$B$5:$XI$5,0))</f>
        <v>5000</v>
      </c>
      <c r="DA11" s="320">
        <f>INDEX('Summary sales'!$A$6:$BY$50,MATCH($B11,'Summary sales'!$A$6:$A$50,0),MATCH($CZ$3,'Summary sales'!$A$7:$BY$7,0))</f>
        <v>5663.1100000000006</v>
      </c>
      <c r="DB11" s="320">
        <f t="shared" si="26"/>
        <v>663.11000000000058</v>
      </c>
      <c r="DC11" s="321">
        <f t="shared" si="138"/>
        <v>0.12811749999999303</v>
      </c>
      <c r="DD11" s="320">
        <f>INDEX('SO JUNI 2026 (Rev.2)'!$B$6:$BI$51,MATCH(B11,'SO JUNI 2026 (Rev.2)'!$B$6:$B$51,0),MATCH($DD$3,'SO JUNI 2026 (Rev.2)'!$B$5:$XI$5,0))</f>
        <v>8000</v>
      </c>
      <c r="DE11" s="320">
        <f>INDEX('Summary sales'!$A$6:$BY$50,MATCH($B11,'Summary sales'!$A$6:$A$50,0),MATCH($DD$3,'Summary sales'!$A$7:$BY$7,0))</f>
        <v>8962.3000000000466</v>
      </c>
      <c r="DF11" s="320">
        <f t="shared" si="27"/>
        <v>962.30000000004657</v>
      </c>
      <c r="DG11" s="321">
        <f t="shared" si="139"/>
        <v>1.1202875000000059</v>
      </c>
      <c r="DH11" s="320">
        <f>INDEX('SO JUNI 2026 (Rev.2)'!$B$6:$BI$51,MATCH(B11,'SO JUNI 2026 (Rev.2)'!$B$6:$B$51,0),MATCH($DH$3,'SO JUNI 2026 (Rev.2)'!$B$5:$XI$5,0))</f>
        <v>6659.5545483870847</v>
      </c>
      <c r="DI11" s="320">
        <f>INDEX('Summary sales'!$A$6:$BY$50,MATCH($B11,'Summary sales'!$A$6:$A$50,0),MATCH($DH$3,'Summary sales'!$A$7:$BY$7,0))</f>
        <v>8528.292999997735</v>
      </c>
      <c r="DJ11" s="320">
        <f t="shared" si="28"/>
        <v>1868.7384516106504</v>
      </c>
      <c r="DK11" s="321">
        <f t="shared" si="140"/>
        <v>1.2806101276042932</v>
      </c>
      <c r="DL11" s="320">
        <f>INDEX('SO JUNI 2026 (Rev.2)'!$B$6:$BI$51,MATCH(B11,'SO JUNI 2026 (Rev.2)'!$B$6:$B$51,0),MATCH($DL$3,'SO JUNI 2026 (Rev.2)'!$B$5:$XI$5,0))</f>
        <v>2020.8603225806426</v>
      </c>
      <c r="DM11" s="320">
        <f>INDEX('Summary sales'!$A$6:$BY$50,MATCH($B11,'Summary sales'!$A$6:$A$50,0),MATCH($DL$3,'Summary sales'!$A$7:$BY$7,0))</f>
        <v>1558.4600000008941</v>
      </c>
      <c r="DN11" s="320">
        <f t="shared" si="29"/>
        <v>-462.40032257974849</v>
      </c>
      <c r="DO11" s="321">
        <f t="shared" si="141"/>
        <v>0.77118640144843742</v>
      </c>
      <c r="DP11" s="320">
        <f>INDEX('SO JUNI 2026 (Rev.2)'!$B$6:$BI$51,MATCH(B11,'SO JUNI 2026 (Rev.2)'!$B$6:$B$51,0),MATCH($DP$3,'SO JUNI 2026 (Rev.2)'!$B$5:$XI$5,0))</f>
        <v>0</v>
      </c>
      <c r="DQ11" s="320">
        <f>INDEX('Summary sales'!$A$6:$BY$50,MATCH($B11,'Summary sales'!$A$6:$A$50,0),MATCH($DP$3,'Summary sales'!$A$7:$BY$7,0))</f>
        <v>38.46999999997206</v>
      </c>
      <c r="DR11" s="320">
        <f t="shared" si="30"/>
        <v>38.46999999997206</v>
      </c>
      <c r="DS11" s="321" t="e">
        <f t="shared" si="142"/>
        <v>#DIV/0!</v>
      </c>
      <c r="DT11" s="320">
        <f>INDEX('SO JUNI 2026 (Rev.2)'!$B$6:$BI$51,MATCH(B11,'SO JUNI 2026 (Rev.2)'!$B$6:$B$51,0),MATCH($DT$3,'SO JUNI 2026 (Rev.2)'!$B$5:$XI$5,0))</f>
        <v>2999.8519354838745</v>
      </c>
      <c r="DU11" s="320">
        <f>INDEX('Summary sales'!$A$6:$BY$50,MATCH($B11,'Summary sales'!$A$6:$A$50,0),MATCH($DT$3,'Summary sales'!$A$7:$BY$7,0))</f>
        <v>2584.1299999998882</v>
      </c>
      <c r="DV11" s="320">
        <f t="shared" si="31"/>
        <v>-415.72193548398627</v>
      </c>
      <c r="DW11" s="321">
        <f t="shared" si="143"/>
        <v>0.86141918187141109</v>
      </c>
      <c r="DX11" s="320">
        <f>INDEX('SO JUNI 2026 (Rev.2)'!$B$6:$BI$51,MATCH(B11,'SO JUNI 2026 (Rev.2)'!$B$6:$B$51,0),MATCH($DX$3,'SO JUNI 2026 (Rev.2)'!$B$5:$XI$5,0))</f>
        <v>0</v>
      </c>
      <c r="DY11" s="320">
        <f>INDEX('Summary sales'!$A$6:$BY$50,MATCH($B11,'Summary sales'!$A$6:$A$50,0),MATCH($DX$3,'Summary sales'!$A$7:$BY$7,0))</f>
        <v>0</v>
      </c>
      <c r="DZ11" s="320">
        <f t="shared" si="32"/>
        <v>0</v>
      </c>
      <c r="EA11" s="321" t="e">
        <f t="shared" si="144"/>
        <v>#DIV/0!</v>
      </c>
      <c r="EB11" s="320">
        <f>INDEX('SO JUNI 2026 (Rev.2)'!$B$6:$BI$51,MATCH(B11,'SO JUNI 2026 (Rev.2)'!$B$6:$B$51,0),MATCH($EB$3,'SO JUNI 2026 (Rev.2)'!$B$5:$XI$5,0))</f>
        <v>2043.2745161290325</v>
      </c>
      <c r="EC11" s="320">
        <f>INDEX('Summary sales'!$A$6:$BY$50,MATCH($B11,'Summary sales'!$A$6:$A$50,0),MATCH($EB$3,'Summary sales'!$A$7:$BY$7,0))</f>
        <v>1652.309999999823</v>
      </c>
      <c r="ED11" s="320">
        <f t="shared" si="33"/>
        <v>-390.96451612920941</v>
      </c>
      <c r="EE11" s="321">
        <f t="shared" si="145"/>
        <v>0.8086578611718368</v>
      </c>
      <c r="EF11" s="320">
        <f>INDEX('SO JUNI 2026 (Rev.2)'!$B$6:$BI$51,MATCH(B11,'SO JUNI 2026 (Rev.2)'!$B$6:$B$51,0),MATCH($EF$3,'SO JUNI 2026 (Rev.2)'!$B$5:$XI$5,0))</f>
        <v>0</v>
      </c>
      <c r="EG11" s="320">
        <f>INDEX('Summary sales'!$A$6:$BY$50,MATCH($B11,'Summary sales'!$A$6:$A$50,0),MATCH($EF$3,'Summary sales'!$A$7:$BY$7,0))</f>
        <v>0</v>
      </c>
      <c r="EH11" s="320">
        <f t="shared" si="34"/>
        <v>0</v>
      </c>
      <c r="EI11" s="321" t="e">
        <f t="shared" si="146"/>
        <v>#DIV/0!</v>
      </c>
      <c r="EJ11" s="320">
        <f>INDEX('SO JUNI 2026 (Rev.2)'!$B$6:$BI$51,MATCH(B11,'SO JUNI 2026 (Rev.2)'!$B$6:$B$51,0),MATCH($EJ$3,'SO JUNI 2026 (Rev.2)'!$B$5:$XI$5,0))</f>
        <v>0</v>
      </c>
      <c r="EK11" s="320">
        <f>INDEX('Summary sales'!$A$6:$BY$50,MATCH($B11,'Summary sales'!$A$6:$A$50,0),MATCH($EJ$3,'Summary sales'!$A$7:$BY$7,0))</f>
        <v>0.71000000007916242</v>
      </c>
      <c r="EL11" s="320">
        <f t="shared" si="35"/>
        <v>0.71000000007916242</v>
      </c>
      <c r="EM11" s="321" t="e">
        <f t="shared" si="147"/>
        <v>#DIV/0!</v>
      </c>
      <c r="EN11" s="320">
        <f>INDEX('SO JUNI 2026 (Rev.2)'!$B$6:$BI$51,MATCH(B11,'SO JUNI 2026 (Rev.2)'!$B$6:$B$51,0),MATCH($EN$3,'SO JUNI 2026 (Rev.2)'!$B$5:$XI$5,0))</f>
        <v>11007.047419354845</v>
      </c>
      <c r="EO11" s="320">
        <f>INDEX('Summary sales'!$A$6:$BY$50,MATCH($B11,'Summary sales'!$A$6:$A$50,0),MATCH($EN$3,'Summary sales'!$A$7:$BY$7,0))</f>
        <v>10105.360000000335</v>
      </c>
      <c r="EP11" s="320">
        <f t="shared" si="36"/>
        <v>-901.68741935450998</v>
      </c>
      <c r="EQ11" s="321">
        <f t="shared" si="148"/>
        <v>0.91808089989973352</v>
      </c>
      <c r="ER11" s="320">
        <f>INDEX('SO JUNI 2026 (Rev.2)'!$B$6:$BI$51,MATCH(B11,'SO JUNI 2026 (Rev.2)'!$B$6:$B$51,0),MATCH($ER$3,'SO JUNI 2026 (Rev.2)'!$B$5:$XI$5,0))</f>
        <v>1519.5448387096778</v>
      </c>
      <c r="ES11" s="320">
        <f>INDEX('Summary sales'!$A$6:$BY$50,MATCH($B11,'Summary sales'!$A$6:$A$50,0),MATCH($ER$3,'Summary sales'!$A$7:$BY$7,0))</f>
        <v>2342.2099999999627</v>
      </c>
      <c r="ET11" s="320">
        <f t="shared" si="37"/>
        <v>822.66516129028491</v>
      </c>
      <c r="EU11" s="321">
        <f t="shared" si="149"/>
        <v>1.541389197826404</v>
      </c>
      <c r="EV11" s="320">
        <f>INDEX('SO JUNI 2026 (Rev.2)'!$B$6:$BI$51,MATCH(B11,'SO JUNI 2026 (Rev.2)'!$B$6:$B$51,0),MATCH($EV$3,'SO JUNI 2026 (Rev.2)'!$B$5:$XI$5,0))</f>
        <v>3999.6741935483842</v>
      </c>
      <c r="EW11" s="320">
        <f>INDEX('Summary sales'!$A$6:$BY$50,MATCH($B11,'Summary sales'!$A$6:$A$50,0),MATCH($EV$3,'Summary sales'!$A$7:$BY$7,0))</f>
        <v>3275.9000000003725</v>
      </c>
      <c r="EX11" s="320">
        <f t="shared" si="38"/>
        <v>-723.77419354801168</v>
      </c>
      <c r="EY11" s="321">
        <f t="shared" si="150"/>
        <v>0.81904171226859301</v>
      </c>
      <c r="EZ11" s="320">
        <f>INDEX('SO JUNI 2026 (Rev.2)'!$B$6:$BI$51,MATCH(B11,'SO JUNI 2026 (Rev.2)'!$B$6:$B$51,0),MATCH($EZ$3,'SO JUNI 2026 (Rev.2)'!$B$5:$XI$5,0))</f>
        <v>0</v>
      </c>
      <c r="FA11" s="320">
        <f>INDEX('Summary sales'!$A$6:$BY$50,MATCH(B11,'Summary sales'!$A$6:$A$50,0),MATCH($EZ$3,'Summary sales'!$A$7:$BY$7,0))</f>
        <v>0</v>
      </c>
      <c r="FB11" s="320">
        <f t="shared" si="39"/>
        <v>0</v>
      </c>
      <c r="FC11" s="321" t="e">
        <f t="shared" si="151"/>
        <v>#DIV/0!</v>
      </c>
      <c r="FD11" s="320">
        <f>INDEX('SO JUNI 2026 (Rev.2)'!$B$6:$BI$51,MATCH(B11,'SO JUNI 2026 (Rev.2)'!$B$6:$B$51,0),MATCH($FD$3,'SO JUNI 2026 (Rev.2)'!$B$5:$XI$5,0))</f>
        <v>8000</v>
      </c>
      <c r="FE11" s="320">
        <f>INDEX('Summary sales'!$A$6:$BY$50,MATCH($B11,'Summary sales'!$A$6:$A$50,0),MATCH($FD$3,'Summary sales'!$A$7:$BY$7,0))</f>
        <v>5572.2099999999627</v>
      </c>
      <c r="FF11" s="320">
        <f t="shared" si="40"/>
        <v>-2427.7900000000373</v>
      </c>
      <c r="FG11" s="321">
        <f t="shared" si="152"/>
        <v>0.69652624999999535</v>
      </c>
      <c r="FH11" s="320">
        <f>INDEX('SO JUNI 2026 (Rev.2)'!$B$6:$BI$51,MATCH(B11,'SO JUNI 2026 (Rev.2)'!$B$6:$B$51,0),MATCH($FH$3,'SO JUNI 2026 (Rev.2)'!$B$5:$XI$5,0))</f>
        <v>54000</v>
      </c>
      <c r="FI11" s="320">
        <f>INDEX('Summary sales'!$A$6:$BY$50,MATCH($B11,'Summary sales'!$A$6:$A$50,0),MATCH($FH$3,'Summary sales'!$A$7:$BY$7,0))</f>
        <v>56496.339999999851</v>
      </c>
      <c r="FJ11" s="320">
        <f t="shared" si="41"/>
        <v>2496.339999999851</v>
      </c>
      <c r="FK11" s="321">
        <f t="shared" si="153"/>
        <v>1.0462285185185158</v>
      </c>
      <c r="FL11" s="320">
        <f>INDEX('SO JUNI 2026 (Rev.2)'!$B$6:$BI$51,MATCH(B11,'SO JUNI 2026 (Rev.2)'!$B$6:$B$51,0),MATCH($FL$3,'SO JUNI 2026 (Rev.2)'!$B$5:$XI$5,0))</f>
        <v>8000</v>
      </c>
      <c r="FM11" s="320">
        <f>INDEX('Summary sales'!$A$6:$BY$50,MATCH(B11,'Summary sales'!$A$6:$A$50,0),MATCH($FL$3,'Summary sales'!$A$7:$BY$7,0))</f>
        <v>3988.6599999999162</v>
      </c>
      <c r="FN11" s="320">
        <f t="shared" si="42"/>
        <v>-4011.3400000000838</v>
      </c>
      <c r="FO11" s="321">
        <f t="shared" si="154"/>
        <v>0.49858249999998955</v>
      </c>
      <c r="FP11" s="320">
        <f>INDEX('SO JUNI 2026 (Rev.2)'!$B$6:$BI$51,MATCH(B11,'SO JUNI 2026 (Rev.2)'!$B$6:$B$51,0),MATCH($FP$3,'SO JUNI 2026 (Rev.2)'!$B$5:$XI$5,0))</f>
        <v>3500</v>
      </c>
      <c r="FQ11" s="320">
        <f>INDEX('Summary sales'!$A$6:$BY$50,MATCH(B11,'Summary sales'!$A$6:$A$50,0),MATCH($FP$3,'Summary sales'!$A$7:$BY$7,0))</f>
        <v>3934.8999999994412</v>
      </c>
      <c r="FR11" s="320">
        <f t="shared" si="43"/>
        <v>434.89999999944121</v>
      </c>
      <c r="FS11" s="321">
        <f t="shared" si="155"/>
        <v>1.1242571428569832</v>
      </c>
      <c r="FT11" s="320">
        <f>INDEX('SO JUNI 2026 (Rev.2)'!$B$6:$BI$51,MATCH(B11,'SO JUNI 2026 (Rev.2)'!$B$6:$B$51,0),MATCH($FT$3,'SO JUNI 2026 (Rev.2)'!$B$5:$XI$5,0))</f>
        <v>800</v>
      </c>
      <c r="FU11" s="320">
        <f>INDEX('Summary sales'!$A$6:$BY$50,MATCH(B11,'Summary sales'!$A$6:$A$50,0),MATCH($FT$3,'Summary sales'!$A$7:$BY$7,0))</f>
        <v>405.51000000000931</v>
      </c>
      <c r="FV11" s="320">
        <f t="shared" si="44"/>
        <v>-394.48999999999069</v>
      </c>
      <c r="FW11" s="321">
        <f t="shared" si="156"/>
        <v>0.50688750000001159</v>
      </c>
      <c r="FX11" s="320">
        <f>INDEX('SO JUNI 2026 (Rev.2)'!$B$6:$BI$51,MATCH(B11,'SO JUNI 2026 (Rev.2)'!$B$6:$B$51,0),MATCH($FX$3,'SO JUNI 2026 (Rev.2)'!$B$5:$XI$5,0))</f>
        <v>3800</v>
      </c>
      <c r="FY11" s="320">
        <f>INDEX('Summary sales'!$A$6:$BY$50,MATCH(B11,'Summary sales'!$A$6:$A$50,0),MATCH($FX$3,'Summary sales'!$A$7:$BY$7,0))</f>
        <v>3636.1000000000931</v>
      </c>
      <c r="FZ11" s="320">
        <f t="shared" si="45"/>
        <v>-163.89999999990687</v>
      </c>
      <c r="GA11" s="321">
        <f t="shared" si="157"/>
        <v>0.95686842105265613</v>
      </c>
      <c r="GB11" s="320">
        <f>INDEX('SO JUNI 2026 (Rev.2)'!$B$6:$BI$51,MATCH(B11,'SO JUNI 2026 (Rev.2)'!$B$6:$B$51,0),MATCH($GB$3,'SO JUNI 2026 (Rev.2)'!$B$5:$XI$5,0))</f>
        <v>2044.9996774193546</v>
      </c>
      <c r="GC11" s="320">
        <f>INDEX('Summary sales'!$A$6:$BY$50,MATCH(B11,'Summary sales'!$A$6:$A$50,0),MATCH($GB$3,'Summary sales'!$A$7:$BY$7,0))</f>
        <v>231.22999999998137</v>
      </c>
      <c r="GD11" s="320">
        <f t="shared" si="46"/>
        <v>-1813.7696774193732</v>
      </c>
      <c r="GE11" s="321">
        <f t="shared" si="158"/>
        <v>0.11307092248140466</v>
      </c>
      <c r="GF11" s="320">
        <f>INDEX('SO JUNI 2026 (Rev.2)'!$B$6:$BI$51,MATCH(B11,'SO JUNI 2026 (Rev.2)'!$B$6:$B$51,0),MATCH($GF$3,'SO JUNI 2026 (Rev.2)'!$B$5:$XI$5,0))</f>
        <v>369.61070967741654</v>
      </c>
      <c r="GG11" s="320">
        <f>INDEX('Summary sales'!$A$6:$BY$50,MATCH(B11,'Summary sales'!$A$6:$A$50,0),MATCH($GF$3,'Summary sales'!$A$7:$BY$7,0))</f>
        <v>0</v>
      </c>
      <c r="GH11" s="320">
        <f t="shared" si="47"/>
        <v>-369.61070967741654</v>
      </c>
      <c r="GI11" s="321">
        <f t="shared" si="159"/>
        <v>0</v>
      </c>
      <c r="GJ11" s="320">
        <f>INDEX('SO JUNI 2026 (Rev.2)'!$B$6:$BI$51,MATCH(B11,'SO JUNI 2026 (Rev.2)'!$B$6:$B$51,0),MATCH($GJ$3,'SO JUNI 2026 (Rev.2)'!$B$5:$XI$5,0))</f>
        <v>0</v>
      </c>
      <c r="GK11" s="320">
        <f>INDEX('Summary sales'!$A$6:$BY$50,MATCH(B11,'Summary sales'!$A$6:$A$50,0),MATCH($GJ$3,'Summary sales'!$A$7:$BY$7,0))</f>
        <v>0</v>
      </c>
      <c r="GL11" s="320">
        <f t="shared" si="48"/>
        <v>0</v>
      </c>
      <c r="GM11" s="321" t="e">
        <f t="shared" si="160"/>
        <v>#DIV/0!</v>
      </c>
      <c r="GN11" s="320">
        <f>INDEX('SO JUNI 2026 (Rev.2)'!$B$6:$BI$51,MATCH(B11,'SO JUNI 2026 (Rev.2)'!$B$6:$B$51,0),MATCH($GN$3,'SO JUNI 2026 (Rev.2)'!$B$5:$XI$5,0))</f>
        <v>0</v>
      </c>
      <c r="GO11" s="320">
        <f>INDEX('Summary sales'!$A$6:$BY$50,MATCH($B11,'Summary sales'!$A$6:$A$50,0),MATCH($GN$3,'Summary sales'!$A$7:$BY$7,0))</f>
        <v>0</v>
      </c>
      <c r="GP11" s="320">
        <f t="shared" si="49"/>
        <v>0</v>
      </c>
      <c r="GQ11" s="321" t="e">
        <f t="shared" si="161"/>
        <v>#DIV/0!</v>
      </c>
      <c r="GR11" s="320">
        <f>INDEX('SO JUNI 2026 (Rev.2)'!$B$6:$BI$51,MATCH(B11,'SO JUNI 2026 (Rev.2)'!$B$6:$B$51,0),MATCH($GR$3,'SO JUNI 2026 (Rev.2)'!$B$5:$XI$5,0))</f>
        <v>0</v>
      </c>
      <c r="GS11" s="320">
        <f>INDEX('Summary sales'!$A$6:$BY$50,MATCH($B11,'Summary sales'!$A$6:$A$50,0),MATCH($GR$3,'Summary sales'!$A$7:$BY$7,0))</f>
        <v>0</v>
      </c>
      <c r="GT11" s="320">
        <f t="shared" si="50"/>
        <v>0</v>
      </c>
      <c r="GU11" s="321" t="e">
        <f t="shared" si="162"/>
        <v>#DIV/0!</v>
      </c>
      <c r="GV11" s="320">
        <f>INDEX('SO JUNI 2026 (Rev.2)'!$B$6:$BI$51,MATCH(B11,'SO JUNI 2026 (Rev.2)'!$B$6:$B$51,0),MATCH($GV$3,'SO JUNI 2026 (Rev.2)'!$B$5:$XI$5,0))</f>
        <v>1800</v>
      </c>
      <c r="GW11" s="320">
        <f>INDEX('Summary sales'!$A$6:$BY$50,MATCH(B11,'Summary sales'!$A$6:$A$50,0),MATCH($GV$3,'Summary sales'!$A$7:$BY$7,0))</f>
        <v>2656.6800000000003</v>
      </c>
      <c r="GX11" s="320">
        <f t="shared" si="51"/>
        <v>856.68000000000029</v>
      </c>
      <c r="GY11" s="321">
        <f t="shared" si="163"/>
        <v>1.4759333333333335</v>
      </c>
      <c r="GZ11" s="320">
        <f>INDEX('SO JUNI 2026 (Rev.2)'!$B$6:$BI$51,MATCH(B11,'SO JUNI 2026 (Rev.2)'!$B$6:$B$51,0),MATCH($GZ$3,'SO JUNI 2026 (Rev.2)'!$B$5:$XI$5,0))</f>
        <v>2499.7025806451697</v>
      </c>
      <c r="HA11" s="320">
        <f>INDEX('Summary sales'!$A$6:$BY$50,MATCH(B11,'Summary sales'!$A$6:$A$50,0),MATCH($GZ$3,'Summary sales'!$A$7:$BY$7,0))</f>
        <v>3125.160000000149</v>
      </c>
      <c r="HB11" s="320">
        <f t="shared" si="52"/>
        <v>625.45741935497927</v>
      </c>
      <c r="HC11" s="321">
        <f t="shared" si="164"/>
        <v>1.2502127349860757</v>
      </c>
      <c r="HD11" s="320">
        <f>INDEX('SO JUNI 2026 (Rev.2)'!$B$6:$BI$51,MATCH(B11,'SO JUNI 2026 (Rev.2)'!$B$6:$B$51,0),MATCH($HD$3,'SO JUNI 2026 (Rev.2)'!$B$5:$XI$5,0))</f>
        <v>0</v>
      </c>
      <c r="HE11" s="320">
        <f>INDEX('Summary sales'!$A$6:$BY$50,MATCH(B11,'Summary sales'!$A$6:$A$50,0),MATCH($HD$3,'Summary sales'!$A$7:$BY$7,0))</f>
        <v>0</v>
      </c>
      <c r="HF11" s="320">
        <f t="shared" si="53"/>
        <v>0</v>
      </c>
      <c r="HG11" s="321" t="e">
        <f t="shared" si="165"/>
        <v>#DIV/0!</v>
      </c>
      <c r="HH11" s="320">
        <f>INDEX('SO JUNI 2026 (Rev.2)'!$B$6:$BI$51,MATCH(B11,'SO JUNI 2026 (Rev.2)'!$B$6:$B$51,0),MATCH($HH$3,'SO JUNI 2026 (Rev.2)'!$B$5:$XI$5,0))</f>
        <v>13500</v>
      </c>
      <c r="HI11" s="320">
        <f>INDEX('Summary sales'!$A$6:$BY$50,MATCH(B11,'Summary sales'!$A$6:$A$50,0),MATCH($HH$3,'Summary sales'!$A$7:$BY$7,0))</f>
        <v>8936.5819999985397</v>
      </c>
      <c r="HJ11" s="320">
        <f t="shared" si="54"/>
        <v>-4563.4180000014603</v>
      </c>
      <c r="HK11" s="353">
        <f t="shared" si="166"/>
        <v>0.66196903703692889</v>
      </c>
    </row>
    <row r="12" spans="1:234" ht="15" customHeight="1" thickBot="1">
      <c r="A12" s="592"/>
      <c r="B12" s="322" t="s">
        <v>57</v>
      </c>
      <c r="C12" s="323"/>
      <c r="D12" s="324">
        <f>SUM(D5:D11)</f>
        <v>1388198.283645161</v>
      </c>
      <c r="E12" s="324">
        <f t="shared" ref="E12" ca="1" si="168">SUM(E5:E11)</f>
        <v>1360323.0836041092</v>
      </c>
      <c r="F12" s="320">
        <f t="shared" ca="1" si="1"/>
        <v>-27875.200041051721</v>
      </c>
      <c r="G12" s="325">
        <f ca="1">AVERAGE(G5:G11)</f>
        <v>0.97535889034966883</v>
      </c>
      <c r="H12" s="324">
        <f t="shared" ref="H12:I12" si="169">SUM(H5:H11)</f>
        <v>7465.0103225806479</v>
      </c>
      <c r="I12" s="324">
        <f t="shared" si="169"/>
        <v>7449.7700000000186</v>
      </c>
      <c r="J12" s="320">
        <f t="shared" si="2"/>
        <v>-15.240322580629254</v>
      </c>
      <c r="K12" s="325">
        <f>AVERAGE(K5:K11)</f>
        <v>1.0493537999460589</v>
      </c>
      <c r="L12" s="324">
        <f t="shared" ref="L12:M12" si="170">SUM(L5:L11)</f>
        <v>12000</v>
      </c>
      <c r="M12" s="324">
        <f t="shared" si="170"/>
        <v>8351.339999999851</v>
      </c>
      <c r="N12" s="320">
        <f t="shared" si="3"/>
        <v>-3648.660000000149</v>
      </c>
      <c r="O12" s="325">
        <f>AVERAGE(O5:O11)</f>
        <v>0.66016857142852892</v>
      </c>
      <c r="P12" s="324">
        <f t="shared" ref="P12:Q12" si="171">SUM(P5:P11)</f>
        <v>8400</v>
      </c>
      <c r="Q12" s="324">
        <f t="shared" si="171"/>
        <v>7026.3900000001304</v>
      </c>
      <c r="R12" s="320">
        <f t="shared" si="4"/>
        <v>-1373.6099999998696</v>
      </c>
      <c r="S12" s="325">
        <f>AVERAGE(S5:S11)</f>
        <v>0.83647500000001551</v>
      </c>
      <c r="T12" s="324">
        <f t="shared" ref="T12:U12" si="172">SUM(T5:T11)</f>
        <v>20799.516129032265</v>
      </c>
      <c r="U12" s="324">
        <f t="shared" si="172"/>
        <v>21696.799999999814</v>
      </c>
      <c r="V12" s="320">
        <f t="shared" si="5"/>
        <v>897.28387096754886</v>
      </c>
      <c r="W12" s="325">
        <f>AVERAGE(W5:W11)</f>
        <v>1.3088062901543496</v>
      </c>
      <c r="X12" s="324">
        <f t="shared" ref="X12:Y12" si="173">SUM(X5:X11)</f>
        <v>4508.1445161290358</v>
      </c>
      <c r="Y12" s="324">
        <f t="shared" si="173"/>
        <v>4342.609999999986</v>
      </c>
      <c r="Z12" s="320">
        <f t="shared" si="6"/>
        <v>-165.53451612904973</v>
      </c>
      <c r="AA12" s="325">
        <f>AVERAGE(AA5:AA11)</f>
        <v>0.96328100939603689</v>
      </c>
      <c r="AB12" s="324">
        <f t="shared" ref="AB12:AD12" si="174">SUM(AB5:AB11)</f>
        <v>0</v>
      </c>
      <c r="AC12" s="324">
        <f t="shared" si="174"/>
        <v>0</v>
      </c>
      <c r="AD12" s="324">
        <f t="shared" si="174"/>
        <v>0</v>
      </c>
      <c r="AE12" s="325">
        <f>AVERAGE(AE5:AE11)</f>
        <v>0</v>
      </c>
      <c r="AF12" s="324">
        <f t="shared" ref="AF12:AG12" si="175">SUM(AF5:AF11)</f>
        <v>900</v>
      </c>
      <c r="AG12" s="324">
        <f t="shared" si="175"/>
        <v>596.29999999998836</v>
      </c>
      <c r="AH12" s="320">
        <f t="shared" si="8"/>
        <v>-303.70000000001164</v>
      </c>
      <c r="AI12" s="325" t="e">
        <f>AVERAGE(AI5:AI11)</f>
        <v>#DIV/0!</v>
      </c>
      <c r="AJ12" s="324">
        <f t="shared" ref="AJ12:AK12" si="176">SUM(AJ5:AJ11)</f>
        <v>4226.3425806451414</v>
      </c>
      <c r="AK12" s="324">
        <f t="shared" si="176"/>
        <v>5130.1800000000512</v>
      </c>
      <c r="AL12" s="320">
        <f t="shared" si="9"/>
        <v>903.8374193549098</v>
      </c>
      <c r="AM12" s="325">
        <f>AVERAGE(AM5:AM11)</f>
        <v>1.2138580586188401</v>
      </c>
      <c r="AN12" s="324">
        <f t="shared" ref="AN12:AO12" si="177">SUM(AN5:AN11)</f>
        <v>4712.9283870967693</v>
      </c>
      <c r="AO12" s="324">
        <f t="shared" si="177"/>
        <v>4719.6800000000512</v>
      </c>
      <c r="AP12" s="320">
        <f t="shared" si="10"/>
        <v>6.7516129032819663</v>
      </c>
      <c r="AQ12" s="325">
        <f>AVERAGE(AQ5:AQ11)</f>
        <v>1.0014325727761464</v>
      </c>
      <c r="AR12" s="324">
        <f t="shared" ref="AR12:AS12" si="178">SUM(AR5:AR11)</f>
        <v>26500</v>
      </c>
      <c r="AS12" s="324">
        <f t="shared" si="178"/>
        <v>36110.910000000149</v>
      </c>
      <c r="AT12" s="320">
        <f t="shared" si="11"/>
        <v>9610.910000000149</v>
      </c>
      <c r="AU12" s="325" t="e">
        <f>AVERAGE(AU5:AU11)</f>
        <v>#DIV/0!</v>
      </c>
      <c r="AV12" s="324">
        <f t="shared" ref="AV12:AW12" si="179">SUM(AV5:AV11)</f>
        <v>36000</v>
      </c>
      <c r="AW12" s="324">
        <f t="shared" si="179"/>
        <v>22699.419999999925</v>
      </c>
      <c r="AX12" s="320">
        <f t="shared" si="12"/>
        <v>-13300.580000000075</v>
      </c>
      <c r="AY12" s="325" t="e">
        <f>AVERAGE(AY5:AY11)</f>
        <v>#DIV/0!</v>
      </c>
      <c r="AZ12" s="324">
        <f t="shared" ref="AZ12:BA12" si="180">SUM(AZ5:AZ11)</f>
        <v>11300</v>
      </c>
      <c r="BA12" s="324">
        <f t="shared" si="180"/>
        <v>13503.030000000028</v>
      </c>
      <c r="BB12" s="320">
        <f t="shared" si="13"/>
        <v>2203.0300000000279</v>
      </c>
      <c r="BC12" s="325">
        <f>AVERAGE(BC5:BC11)</f>
        <v>1.1481840476190028</v>
      </c>
      <c r="BD12" s="324">
        <f t="shared" ref="BD12:BE12" si="181">SUM(BD5:BD11)</f>
        <v>5250</v>
      </c>
      <c r="BE12" s="324">
        <f t="shared" si="181"/>
        <v>1808.7300000000032</v>
      </c>
      <c r="BF12" s="320">
        <f t="shared" si="14"/>
        <v>-3441.2699999999968</v>
      </c>
      <c r="BG12" s="325">
        <f>AVERAGE(BG5:BG11)</f>
        <v>0.3445200000000006</v>
      </c>
      <c r="BH12" s="324">
        <f t="shared" ref="BH12:BI12" si="182">SUM(BH5:BH11)</f>
        <v>65100</v>
      </c>
      <c r="BI12" s="324">
        <f t="shared" si="182"/>
        <v>70024.719999999972</v>
      </c>
      <c r="BJ12" s="320">
        <f t="shared" si="15"/>
        <v>4924.7199999999721</v>
      </c>
      <c r="BK12" s="325">
        <f>AVERAGE(BK5:BK11)</f>
        <v>1.0756485407066048</v>
      </c>
      <c r="BL12" s="324">
        <f t="shared" ref="BL12:BM12" si="183">SUM(BL5:BL11)</f>
        <v>60000.399677419351</v>
      </c>
      <c r="BM12" s="324">
        <f t="shared" si="183"/>
        <v>47674.970000000205</v>
      </c>
      <c r="BN12" s="320">
        <f t="shared" si="16"/>
        <v>-12325.429677419146</v>
      </c>
      <c r="BO12" s="325">
        <f>AVERAGE(BO5:BO11)</f>
        <v>0.78969499396856457</v>
      </c>
      <c r="BP12" s="324">
        <f t="shared" ref="BP12:BQ12" si="184">SUM(BP5:BP11)</f>
        <v>9100</v>
      </c>
      <c r="BQ12" s="324">
        <f t="shared" si="184"/>
        <v>8923.5400000000373</v>
      </c>
      <c r="BR12" s="320">
        <f t="shared" si="17"/>
        <v>-176.45999999996275</v>
      </c>
      <c r="BS12" s="325">
        <f>AVERAGE(BS5:BS11)</f>
        <v>0.98060879120879529</v>
      </c>
      <c r="BT12" s="324">
        <f t="shared" ref="BT12:BU12" si="185">SUM(BT5:BT11)</f>
        <v>6000</v>
      </c>
      <c r="BU12" s="324">
        <f t="shared" si="185"/>
        <v>6100.9340000000084</v>
      </c>
      <c r="BV12" s="320">
        <f t="shared" si="18"/>
        <v>100.93400000000838</v>
      </c>
      <c r="BW12" s="325">
        <f>AVERAGE(BW5:BW11)</f>
        <v>0.87156200000000139</v>
      </c>
      <c r="BX12" s="324">
        <f t="shared" ref="BX12:BY12" si="186">SUM(BX5:BX11)</f>
        <v>35500</v>
      </c>
      <c r="BY12" s="324">
        <f t="shared" ca="1" si="186"/>
        <v>28026.975604113111</v>
      </c>
      <c r="BZ12" s="320">
        <f t="shared" ca="1" si="19"/>
        <v>-7473.0243958868887</v>
      </c>
      <c r="CA12" s="325">
        <f ca="1">AVERAGE(CA5:CA11)</f>
        <v>0.72797339231462632</v>
      </c>
      <c r="CB12" s="324">
        <f t="shared" ref="CB12:CC12" si="187">SUM(CB5:CB11)</f>
        <v>0</v>
      </c>
      <c r="CC12" s="324">
        <f t="shared" si="187"/>
        <v>0</v>
      </c>
      <c r="CD12" s="320">
        <f t="shared" si="20"/>
        <v>0</v>
      </c>
      <c r="CE12" s="325" t="e">
        <f>AVERAGE(CE5:CE11)</f>
        <v>#DIV/0!</v>
      </c>
      <c r="CF12" s="324">
        <f t="shared" ref="CF12:CG12" si="188">SUM(CF5:CF11)</f>
        <v>626.16129032258073</v>
      </c>
      <c r="CG12" s="324">
        <f t="shared" si="188"/>
        <v>350.52400000000489</v>
      </c>
      <c r="CH12" s="320">
        <f t="shared" si="21"/>
        <v>-275.63729032257584</v>
      </c>
      <c r="CI12" s="325">
        <f>AVERAGE(CI5:CI11)</f>
        <v>0.55979825871929079</v>
      </c>
      <c r="CJ12" s="324">
        <f t="shared" ref="CJ12:CK12" si="189">SUM(CJ5:CJ11)</f>
        <v>22000</v>
      </c>
      <c r="CK12" s="324">
        <f t="shared" si="189"/>
        <v>21039.100000000093</v>
      </c>
      <c r="CL12" s="320">
        <f t="shared" si="22"/>
        <v>-960.89999999990687</v>
      </c>
      <c r="CM12" s="325">
        <f>AVERAGE(CM5:CM11)</f>
        <v>1.1908000000000227</v>
      </c>
      <c r="CN12" s="324">
        <f t="shared" ref="CN12:CO12" si="190">SUM(CN5:CN11)</f>
        <v>27500</v>
      </c>
      <c r="CO12" s="324">
        <f t="shared" si="190"/>
        <v>18363.799999999814</v>
      </c>
      <c r="CP12" s="320">
        <f t="shared" si="23"/>
        <v>-9136.2000000001863</v>
      </c>
      <c r="CQ12" s="325" t="e">
        <f>AVERAGE(CQ5:CQ11)</f>
        <v>#DIV/0!</v>
      </c>
      <c r="CR12" s="324">
        <f>SUM(CR5:CR11)</f>
        <v>0</v>
      </c>
      <c r="CS12" s="324">
        <f>SUM(CS5:CS11)</f>
        <v>0</v>
      </c>
      <c r="CT12" s="320">
        <f t="shared" si="24"/>
        <v>0</v>
      </c>
      <c r="CU12" s="325" t="e">
        <f>AVERAGE(CU5:CU11)</f>
        <v>#DIV/0!</v>
      </c>
      <c r="CV12" s="324">
        <f t="shared" ref="CV12:CW12" si="191">SUM(CV5:CV11)</f>
        <v>28000</v>
      </c>
      <c r="CW12" s="324">
        <f t="shared" si="191"/>
        <v>22929.819999999949</v>
      </c>
      <c r="CX12" s="320">
        <f t="shared" si="25"/>
        <v>-5070.1800000000512</v>
      </c>
      <c r="CY12" s="325">
        <f>AVERAGE(CY5:CY11)</f>
        <v>0.81892214285714104</v>
      </c>
      <c r="CZ12" s="324">
        <f t="shared" ref="CZ12:DA12" si="192">SUM(CZ5:CZ11)</f>
        <v>32500</v>
      </c>
      <c r="DA12" s="324">
        <f t="shared" si="192"/>
        <v>35395.15</v>
      </c>
      <c r="DB12" s="320">
        <f t="shared" si="26"/>
        <v>2895.1500000000015</v>
      </c>
      <c r="DC12" s="325">
        <f>AVERAGE(DC5:DC11)</f>
        <v>0.81892214285714104</v>
      </c>
      <c r="DD12" s="324">
        <f t="shared" ref="DD12:DE12" si="193">SUM(DD5:DD11)</f>
        <v>56000</v>
      </c>
      <c r="DE12" s="324">
        <f t="shared" si="193"/>
        <v>61156.199999999953</v>
      </c>
      <c r="DF12" s="320">
        <f t="shared" si="27"/>
        <v>5156.1999999999534</v>
      </c>
      <c r="DG12" s="325">
        <f>AVERAGE(DG5:DG11)</f>
        <v>1.0920749999999992</v>
      </c>
      <c r="DH12" s="324">
        <f t="shared" ref="DH12:DI12" si="194">SUM(DH5:DH11)</f>
        <v>96659.554548387081</v>
      </c>
      <c r="DI12" s="324">
        <f t="shared" si="194"/>
        <v>101874.28099999577</v>
      </c>
      <c r="DJ12" s="320">
        <f t="shared" si="28"/>
        <v>5214.7264516086871</v>
      </c>
      <c r="DK12" s="325">
        <f>AVERAGE(DK5:DK11)</f>
        <v>1.086921584300591</v>
      </c>
      <c r="DL12" s="324">
        <f t="shared" ref="DL12:DM12" si="195">SUM(DL5:DL11)</f>
        <v>14146.022258064497</v>
      </c>
      <c r="DM12" s="324">
        <f t="shared" si="195"/>
        <v>10436.710000000894</v>
      </c>
      <c r="DN12" s="320">
        <f t="shared" si="29"/>
        <v>-3709.3122580636027</v>
      </c>
      <c r="DO12" s="325">
        <f>AVERAGE(DO5:DO11)</f>
        <v>0.73778407877529217</v>
      </c>
      <c r="DP12" s="324">
        <f t="shared" ref="DP12:DQ12" si="196">SUM(DP5:DP11)</f>
        <v>4800</v>
      </c>
      <c r="DQ12" s="324">
        <f t="shared" si="196"/>
        <v>3213.1300000000047</v>
      </c>
      <c r="DR12" s="320">
        <f t="shared" si="30"/>
        <v>-1586.8699999999953</v>
      </c>
      <c r="DS12" s="325" t="e">
        <f>AVERAGE(DS5:DS11)</f>
        <v>#DIV/0!</v>
      </c>
      <c r="DT12" s="324">
        <f t="shared" ref="DT12:DU12" si="197">SUM(DT5:DT11)</f>
        <v>46199.851935483872</v>
      </c>
      <c r="DU12" s="324">
        <f t="shared" si="197"/>
        <v>43970.640000000596</v>
      </c>
      <c r="DV12" s="320">
        <f t="shared" si="31"/>
        <v>-2229.2119354832757</v>
      </c>
      <c r="DW12" s="325">
        <f>AVERAGE(DW5:DW11)</f>
        <v>0.94422079582291407</v>
      </c>
      <c r="DX12" s="324">
        <f t="shared" ref="DX12:DY12" si="198">SUM(DX5:DX11)</f>
        <v>17499.38387096774</v>
      </c>
      <c r="DY12" s="324">
        <f t="shared" si="198"/>
        <v>3941.2399999999907</v>
      </c>
      <c r="DZ12" s="320">
        <f t="shared" si="32"/>
        <v>-13558.14387096775</v>
      </c>
      <c r="EA12" s="325" t="e">
        <f>AVERAGE(EA5:EA11)</f>
        <v>#DIV/0!</v>
      </c>
      <c r="EB12" s="324">
        <f t="shared" ref="EB12:EC12" si="199">SUM(EB5:EB11)</f>
        <v>14302.921612903228</v>
      </c>
      <c r="EC12" s="324">
        <f t="shared" si="199"/>
        <v>10194.280000000028</v>
      </c>
      <c r="ED12" s="320">
        <f t="shared" si="33"/>
        <v>-4108.6416129032004</v>
      </c>
      <c r="EE12" s="325">
        <f>AVERAGE(EE5:EE11)</f>
        <v>0.71274109415543241</v>
      </c>
      <c r="EF12" s="324">
        <f t="shared" ref="EF12:EG12" si="200">SUM(EF5:EF11)</f>
        <v>0</v>
      </c>
      <c r="EG12" s="324">
        <f t="shared" si="200"/>
        <v>1837.3800000000047</v>
      </c>
      <c r="EH12" s="320">
        <f t="shared" si="34"/>
        <v>1837.3800000000047</v>
      </c>
      <c r="EI12" s="325" t="e">
        <f>AVERAGE(EI5:EI11)</f>
        <v>#DIV/0!</v>
      </c>
      <c r="EJ12" s="324">
        <f t="shared" ref="EJ12:EK12" si="201">SUM(EJ5:EJ11)</f>
        <v>6000</v>
      </c>
      <c r="EK12" s="324">
        <f t="shared" si="201"/>
        <v>4620.8300000000745</v>
      </c>
      <c r="EL12" s="320">
        <f t="shared" si="35"/>
        <v>-1379.1699999999255</v>
      </c>
      <c r="EM12" s="325" t="e">
        <f>AVERAGE(EM5:EM11)</f>
        <v>#DIV/0!</v>
      </c>
      <c r="EN12" s="324">
        <f t="shared" ref="EN12:EO12" si="202">SUM(EN5:EN11)</f>
        <v>77049.331935483919</v>
      </c>
      <c r="EO12" s="324">
        <f t="shared" si="202"/>
        <v>74049.160000000149</v>
      </c>
      <c r="EP12" s="320">
        <f t="shared" si="36"/>
        <v>-3000.1719354837696</v>
      </c>
      <c r="EQ12" s="325">
        <f>AVERAGE(EQ5:EQ11)</f>
        <v>0.96106167490204952</v>
      </c>
      <c r="ER12" s="324">
        <f t="shared" ref="ER12:ES12" si="203">SUM(ER5:ER11)</f>
        <v>10636.813870967746</v>
      </c>
      <c r="ES12" s="324">
        <f t="shared" si="203"/>
        <v>16899.889999999898</v>
      </c>
      <c r="ET12" s="320">
        <f t="shared" si="37"/>
        <v>6263.0761290321516</v>
      </c>
      <c r="EU12" s="325">
        <f>AVERAGE(EU5:EU11)</f>
        <v>1.5888112930251295</v>
      </c>
      <c r="EV12" s="324">
        <f t="shared" ref="EV12:EW12" si="204">SUM(EV5:EV11)</f>
        <v>27997.719354838689</v>
      </c>
      <c r="EW12" s="324">
        <f t="shared" si="204"/>
        <v>27096.549999999814</v>
      </c>
      <c r="EX12" s="320">
        <f t="shared" si="38"/>
        <v>-901.16935483887573</v>
      </c>
      <c r="EY12" s="325">
        <f>AVERAGE(EY5:EY11)</f>
        <v>0.96781275848158921</v>
      </c>
      <c r="EZ12" s="324">
        <f t="shared" ref="EZ12:FA12" si="205">SUM(EZ5:EZ11)</f>
        <v>35000</v>
      </c>
      <c r="FA12" s="324">
        <f t="shared" si="205"/>
        <v>32425.800000000047</v>
      </c>
      <c r="FB12" s="320">
        <f t="shared" si="39"/>
        <v>-2574.1999999999534</v>
      </c>
      <c r="FC12" s="325" t="e">
        <f>AVERAGE(FC5:FC11)</f>
        <v>#DIV/0!</v>
      </c>
      <c r="FD12" s="324">
        <f t="shared" ref="FD12:FE12" si="206">SUM(FD5:FD11)</f>
        <v>48000</v>
      </c>
      <c r="FE12" s="324">
        <f t="shared" si="206"/>
        <v>33995.270000000019</v>
      </c>
      <c r="FF12" s="320">
        <f t="shared" si="40"/>
        <v>-14004.729999999981</v>
      </c>
      <c r="FG12" s="325" t="e">
        <f>AVERAGE(FG5:FG11)</f>
        <v>#DIV/0!</v>
      </c>
      <c r="FH12" s="324">
        <f t="shared" ref="FH12:FI12" si="207">SUM(FH5:FH11)</f>
        <v>247000</v>
      </c>
      <c r="FI12" s="324">
        <f t="shared" si="207"/>
        <v>363519.56000000052</v>
      </c>
      <c r="FJ12" s="320">
        <f t="shared" si="41"/>
        <v>116519.56000000052</v>
      </c>
      <c r="FK12" s="325">
        <f>AVERAGE(FK5:FK11)</f>
        <v>1.5853317916438621</v>
      </c>
      <c r="FL12" s="324">
        <f t="shared" ref="FL12:FM12" si="208">SUM(FL5:FL11)</f>
        <v>56000</v>
      </c>
      <c r="FM12" s="324">
        <f t="shared" si="208"/>
        <v>34976.990000000194</v>
      </c>
      <c r="FN12" s="320">
        <f t="shared" si="42"/>
        <v>-21023.009999999806</v>
      </c>
      <c r="FO12" s="325">
        <f>AVERAGE(FO5:FO11)</f>
        <v>0.62458910714286053</v>
      </c>
      <c r="FP12" s="324">
        <f t="shared" ref="FP12:FQ12" si="209">SUM(FP5:FP11)</f>
        <v>24500</v>
      </c>
      <c r="FQ12" s="324">
        <f t="shared" si="209"/>
        <v>17661.899999999441</v>
      </c>
      <c r="FR12" s="320">
        <f t="shared" si="43"/>
        <v>-6838.1000000005588</v>
      </c>
      <c r="FS12" s="325">
        <f>AVERAGE(FS5:FS11)</f>
        <v>0.72089387755099765</v>
      </c>
      <c r="FT12" s="324">
        <f t="shared" ref="FT12:FU12" si="210">SUM(FT5:FT11)</f>
        <v>5800</v>
      </c>
      <c r="FU12" s="324">
        <f t="shared" si="210"/>
        <v>3054.9500000000698</v>
      </c>
      <c r="FV12" s="320">
        <f t="shared" si="44"/>
        <v>-2745.0499999999302</v>
      </c>
      <c r="FW12" s="325">
        <f>AVERAGE(FW5:FW11)</f>
        <v>0.52745556722690312</v>
      </c>
      <c r="FX12" s="324">
        <f t="shared" ref="FX12:FY12" si="211">SUM(FX5:FX11)</f>
        <v>26600</v>
      </c>
      <c r="FY12" s="324">
        <f t="shared" si="211"/>
        <v>20211.380000000354</v>
      </c>
      <c r="FZ12" s="320">
        <f t="shared" si="45"/>
        <v>-6388.6199999996461</v>
      </c>
      <c r="GA12" s="325">
        <f>AVERAGE(GA5:GA11)</f>
        <v>0.75982631578948701</v>
      </c>
      <c r="GB12" s="324">
        <f t="shared" ref="GB12:GC12" si="212">SUM(GB5:GB11)</f>
        <v>14314.997741935484</v>
      </c>
      <c r="GC12" s="324">
        <f t="shared" si="212"/>
        <v>10270.830000000075</v>
      </c>
      <c r="GD12" s="320">
        <f t="shared" si="46"/>
        <v>-4044.1677419354091</v>
      </c>
      <c r="GE12" s="325">
        <f>AVERAGE(GE5:GE11)</f>
        <v>0.71748736431245774</v>
      </c>
      <c r="GF12" s="324">
        <f t="shared" ref="GF12:GG12" si="213">SUM(GF5:GF11)</f>
        <v>2217.6642580644993</v>
      </c>
      <c r="GG12" s="324">
        <f t="shared" si="213"/>
        <v>0</v>
      </c>
      <c r="GH12" s="320">
        <f t="shared" si="47"/>
        <v>-2217.6642580644993</v>
      </c>
      <c r="GI12" s="325" t="e">
        <f>AVERAGE(GI5:GI11)</f>
        <v>#DIV/0!</v>
      </c>
      <c r="GJ12" s="324">
        <f t="shared" ref="GJ12:GK12" si="214">SUM(GJ5:GJ11)</f>
        <v>0</v>
      </c>
      <c r="GK12" s="324">
        <f t="shared" si="214"/>
        <v>0</v>
      </c>
      <c r="GL12" s="320">
        <f t="shared" si="48"/>
        <v>0</v>
      </c>
      <c r="GM12" s="325" t="e">
        <f>AVERAGE(GM5:GM11)</f>
        <v>#DIV/0!</v>
      </c>
      <c r="GN12" s="324">
        <f t="shared" ref="GN12:GO12" si="215">SUM(GN5:GN11)</f>
        <v>0</v>
      </c>
      <c r="GO12" s="324">
        <f t="shared" si="215"/>
        <v>0</v>
      </c>
      <c r="GP12" s="320">
        <f t="shared" si="49"/>
        <v>0</v>
      </c>
      <c r="GQ12" s="325" t="e">
        <f>AVERAGE(GQ5:GQ11)</f>
        <v>#DIV/0!</v>
      </c>
      <c r="GR12" s="324">
        <f t="shared" ref="GR12:GS12" si="216">SUM(GR5:GR11)</f>
        <v>4487.6012903225401</v>
      </c>
      <c r="GS12" s="324">
        <f t="shared" si="216"/>
        <v>5057.5800000000745</v>
      </c>
      <c r="GT12" s="320">
        <f t="shared" si="50"/>
        <v>569.97870967753443</v>
      </c>
      <c r="GU12" s="325" t="e">
        <f>AVERAGE(GU5:GU11)</f>
        <v>#DIV/0!</v>
      </c>
      <c r="GV12" s="324">
        <f t="shared" ref="GV12:GW12" si="217">SUM(GV5:GV11)</f>
        <v>12600</v>
      </c>
      <c r="GW12" s="324">
        <f t="shared" si="217"/>
        <v>16862.7</v>
      </c>
      <c r="GX12" s="320">
        <f t="shared" si="51"/>
        <v>4262.7000000000007</v>
      </c>
      <c r="GY12" s="325">
        <f>AVERAGE(GY5:GY11)</f>
        <v>1.3383095238095239</v>
      </c>
      <c r="GZ12" s="324">
        <f t="shared" ref="GZ12:HA12" si="218">SUM(GZ5:GZ11)</f>
        <v>17497.918064516187</v>
      </c>
      <c r="HA12" s="324">
        <f t="shared" si="218"/>
        <v>15008.319999999832</v>
      </c>
      <c r="HB12" s="320">
        <f t="shared" si="52"/>
        <v>-2489.5980645163545</v>
      </c>
      <c r="HC12" s="325">
        <f>AVERAGE(HC5:HC11)</f>
        <v>0.85772032676476062</v>
      </c>
      <c r="HD12" s="324">
        <f t="shared" ref="HD12:HE12" si="219">SUM(HD5:HD11)</f>
        <v>0</v>
      </c>
      <c r="HE12" s="324">
        <f t="shared" si="219"/>
        <v>0</v>
      </c>
      <c r="HF12" s="320">
        <f t="shared" si="53"/>
        <v>0</v>
      </c>
      <c r="HG12" s="325" t="e">
        <f>AVERAGE(HG5:HG11)</f>
        <v>#DIV/0!</v>
      </c>
      <c r="HH12" s="324">
        <f t="shared" ref="HH12:HI12" si="220">SUM(HH5:HH11)</f>
        <v>94500</v>
      </c>
      <c r="HI12" s="324">
        <f t="shared" si="220"/>
        <v>55722.818999998271</v>
      </c>
      <c r="HJ12" s="320">
        <f t="shared" si="54"/>
        <v>-38777.181000001729</v>
      </c>
      <c r="HK12" s="325">
        <f>AVERAGE(HK5:HK11)</f>
        <v>0.5896594603174421</v>
      </c>
    </row>
    <row r="13" spans="1:234" ht="15" customHeight="1" thickTop="1">
      <c r="A13" s="686">
        <f>WEEKNUM(B14)</f>
        <v>24</v>
      </c>
      <c r="B13" s="327"/>
      <c r="C13" s="319"/>
      <c r="D13" s="320"/>
      <c r="E13" s="320"/>
      <c r="F13" s="320"/>
      <c r="G13" s="321"/>
      <c r="H13" s="320"/>
      <c r="I13" s="320"/>
      <c r="J13" s="320"/>
      <c r="K13" s="321"/>
      <c r="L13" s="320"/>
      <c r="M13" s="320"/>
      <c r="N13" s="320"/>
      <c r="O13" s="321"/>
      <c r="P13" s="320"/>
      <c r="Q13" s="320"/>
      <c r="R13" s="320"/>
      <c r="S13" s="321"/>
      <c r="T13" s="320"/>
      <c r="U13" s="320"/>
      <c r="V13" s="320"/>
      <c r="W13" s="321"/>
      <c r="X13" s="320"/>
      <c r="Y13" s="320"/>
      <c r="Z13" s="320"/>
      <c r="AA13" s="321"/>
      <c r="AB13" s="320"/>
      <c r="AC13" s="320"/>
      <c r="AD13" s="320"/>
      <c r="AE13" s="321"/>
      <c r="AF13" s="320"/>
      <c r="AG13" s="320"/>
      <c r="AH13" s="320"/>
      <c r="AI13" s="321"/>
      <c r="AJ13" s="320"/>
      <c r="AK13" s="320"/>
      <c r="AL13" s="320"/>
      <c r="AM13" s="321"/>
      <c r="AN13" s="320"/>
      <c r="AO13" s="320"/>
      <c r="AP13" s="320"/>
      <c r="AQ13" s="321"/>
      <c r="AR13" s="320"/>
      <c r="AS13" s="320"/>
      <c r="AT13" s="320"/>
      <c r="AU13" s="321"/>
      <c r="AV13" s="320"/>
      <c r="AW13" s="320"/>
      <c r="AX13" s="320"/>
      <c r="AY13" s="321"/>
      <c r="AZ13" s="320"/>
      <c r="BA13" s="320"/>
      <c r="BB13" s="320"/>
      <c r="BC13" s="321"/>
      <c r="BD13" s="320"/>
      <c r="BE13" s="320"/>
      <c r="BF13" s="320"/>
      <c r="BG13" s="321"/>
      <c r="BH13" s="320"/>
      <c r="BI13" s="320"/>
      <c r="BJ13" s="320"/>
      <c r="BK13" s="321"/>
      <c r="BL13" s="320"/>
      <c r="BM13" s="320"/>
      <c r="BN13" s="320"/>
      <c r="BO13" s="321"/>
      <c r="BP13" s="320"/>
      <c r="BQ13" s="320"/>
      <c r="BR13" s="320"/>
      <c r="BS13" s="321"/>
      <c r="BT13" s="320"/>
      <c r="BU13" s="320"/>
      <c r="BV13" s="320"/>
      <c r="BW13" s="321"/>
      <c r="BX13" s="320"/>
      <c r="BY13" s="320"/>
      <c r="BZ13" s="320"/>
      <c r="CA13" s="321"/>
      <c r="CB13" s="320"/>
      <c r="CC13" s="320"/>
      <c r="CD13" s="320"/>
      <c r="CE13" s="321"/>
      <c r="CF13" s="320"/>
      <c r="CG13" s="320"/>
      <c r="CH13" s="320"/>
      <c r="CI13" s="321"/>
      <c r="CJ13" s="320"/>
      <c r="CK13" s="320"/>
      <c r="CL13" s="320"/>
      <c r="CM13" s="321"/>
      <c r="CN13" s="320"/>
      <c r="CO13" s="320"/>
      <c r="CP13" s="320"/>
      <c r="CQ13" s="321"/>
      <c r="CR13" s="320"/>
      <c r="CS13" s="320"/>
      <c r="CT13" s="320"/>
      <c r="CU13" s="321"/>
      <c r="CV13" s="320"/>
      <c r="CW13" s="320"/>
      <c r="CX13" s="320"/>
      <c r="CY13" s="321"/>
      <c r="CZ13" s="320"/>
      <c r="DA13" s="320"/>
      <c r="DB13" s="320"/>
      <c r="DC13" s="321"/>
      <c r="DD13" s="320"/>
      <c r="DE13" s="320"/>
      <c r="DF13" s="320"/>
      <c r="DG13" s="321"/>
      <c r="DH13" s="320"/>
      <c r="DI13" s="320"/>
      <c r="DJ13" s="320"/>
      <c r="DK13" s="321"/>
      <c r="DL13" s="320"/>
      <c r="DM13" s="320"/>
      <c r="DN13" s="320"/>
      <c r="DO13" s="321"/>
      <c r="DP13" s="320"/>
      <c r="DQ13" s="320"/>
      <c r="DR13" s="320"/>
      <c r="DS13" s="321"/>
      <c r="DT13" s="320"/>
      <c r="DU13" s="320"/>
      <c r="DV13" s="320"/>
      <c r="DW13" s="321"/>
      <c r="DX13" s="320"/>
      <c r="DY13" s="320"/>
      <c r="DZ13" s="320"/>
      <c r="EA13" s="321"/>
      <c r="EB13" s="320"/>
      <c r="EC13" s="320"/>
      <c r="ED13" s="320"/>
      <c r="EE13" s="321"/>
      <c r="EF13" s="320"/>
      <c r="EG13" s="320"/>
      <c r="EH13" s="320"/>
      <c r="EI13" s="321"/>
      <c r="EJ13" s="320"/>
      <c r="EK13" s="320"/>
      <c r="EL13" s="320"/>
      <c r="EM13" s="321"/>
      <c r="EN13" s="320"/>
      <c r="EO13" s="320"/>
      <c r="EP13" s="320"/>
      <c r="EQ13" s="321"/>
      <c r="ER13" s="320"/>
      <c r="ES13" s="320"/>
      <c r="ET13" s="320"/>
      <c r="EU13" s="321"/>
      <c r="EV13" s="320"/>
      <c r="EW13" s="320"/>
      <c r="EX13" s="320"/>
      <c r="EY13" s="321"/>
      <c r="EZ13" s="320"/>
      <c r="FA13" s="320"/>
      <c r="FB13" s="320"/>
      <c r="FC13" s="321"/>
      <c r="FD13" s="320"/>
      <c r="FE13" s="320"/>
      <c r="FF13" s="320"/>
      <c r="FG13" s="321"/>
      <c r="FH13" s="320"/>
      <c r="FI13" s="320"/>
      <c r="FJ13" s="320"/>
      <c r="FK13" s="321"/>
      <c r="FL13" s="320"/>
      <c r="FM13" s="320"/>
      <c r="FN13" s="320"/>
      <c r="FO13" s="321"/>
      <c r="FP13" s="320"/>
      <c r="FQ13" s="320"/>
      <c r="FR13" s="320"/>
      <c r="FS13" s="321"/>
      <c r="FT13" s="320"/>
      <c r="FU13" s="320"/>
      <c r="FV13" s="320"/>
      <c r="FW13" s="321"/>
      <c r="FX13" s="320"/>
      <c r="FY13" s="320"/>
      <c r="FZ13" s="320"/>
      <c r="GA13" s="321"/>
      <c r="GB13" s="320"/>
      <c r="GC13" s="320"/>
      <c r="GD13" s="320"/>
      <c r="GE13" s="321"/>
      <c r="GF13" s="320"/>
      <c r="GG13" s="320"/>
      <c r="GH13" s="320"/>
      <c r="GI13" s="321"/>
      <c r="GJ13" s="320"/>
      <c r="GK13" s="320"/>
      <c r="GL13" s="320"/>
      <c r="GM13" s="321"/>
      <c r="GN13" s="320"/>
      <c r="GO13" s="320"/>
      <c r="GP13" s="320"/>
      <c r="GQ13" s="321"/>
      <c r="GR13" s="320"/>
      <c r="GS13" s="320"/>
      <c r="GT13" s="320"/>
      <c r="GU13" s="321"/>
      <c r="GV13" s="320"/>
      <c r="GW13" s="320"/>
      <c r="GX13" s="320"/>
      <c r="GY13" s="321"/>
      <c r="GZ13" s="320"/>
      <c r="HA13" s="320"/>
      <c r="HB13" s="320"/>
      <c r="HC13" s="321"/>
      <c r="HD13" s="320"/>
      <c r="HE13" s="320"/>
      <c r="HF13" s="320"/>
      <c r="HG13" s="321"/>
      <c r="HH13" s="320"/>
      <c r="HI13" s="320"/>
      <c r="HJ13" s="320"/>
      <c r="HK13" s="353"/>
    </row>
    <row r="14" spans="1:234" ht="15" customHeight="1">
      <c r="A14" s="687"/>
      <c r="B14" s="318">
        <f>B11+1</f>
        <v>46181</v>
      </c>
      <c r="C14" s="319" t="str">
        <f t="shared" ref="C14:C16" si="221">TEXT(B14,"ddd")</f>
        <v>Sen</v>
      </c>
      <c r="D14" s="320">
        <f t="shared" ref="D14:D16" si="222">SUMIF($H$4:$HJ$4,$D$4,H14:HJ14)</f>
        <v>221786.63232258061</v>
      </c>
      <c r="E14" s="320">
        <f t="shared" ref="E14:E20" ca="1" si="223">SUMIF($H$4:$HJ$4,$E$4,H14:HJ14)</f>
        <v>230953.59600000488</v>
      </c>
      <c r="F14" s="320">
        <f t="shared" ca="1" si="1"/>
        <v>9166.9636774242681</v>
      </c>
      <c r="G14" s="321">
        <f t="shared" ref="G14:G16" ca="1" si="224">E14/D14</f>
        <v>1.0413323543507855</v>
      </c>
      <c r="H14" s="320">
        <f>INDEX('SO JUNI 2026 (Rev.2)'!$B$6:$BI$51,MATCH(B14,'SO JUNI 2026 (Rev.2)'!$B$6:$B$51,0),MATCH($H$3,'SO JUNI 2026 (Rev.2)'!$B$5:$XI$5,0))</f>
        <v>1199.5729032258068</v>
      </c>
      <c r="I14" s="320">
        <f>INDEX('Summary sales'!$A$6:$BY$50,MATCH(B14,'Summary sales'!$A$6:$A$50,0),MATCH($H$3,'Summary sales'!$A$7:$BY$7,0))</f>
        <v>1042.6899999999441</v>
      </c>
      <c r="J14" s="320">
        <f t="shared" si="2"/>
        <v>-156.88290322586272</v>
      </c>
      <c r="K14" s="321">
        <f t="shared" ref="K14:K16" si="225">I14/H14</f>
        <v>0.86921770006309385</v>
      </c>
      <c r="L14" s="320">
        <f>INDEX('SO JUNI 2026 (Rev.2)'!$B$6:$BI$51,MATCH(B14,'SO JUNI 2026 (Rev.2)'!$B$6:$B$51,0),MATCH($L$3,'SO JUNI 2026 (Rev.2)'!$B$5:$XI$5,0))</f>
        <v>2000</v>
      </c>
      <c r="M14" s="320">
        <f>INDEX('Summary sales'!$A$6:$BY$50,MATCH($B14,'Summary sales'!$A$6:$A$50,0),MATCH($L$3,'Summary sales'!$A$7:$BY$7,0))</f>
        <v>789.16000000014901</v>
      </c>
      <c r="N14" s="320">
        <f t="shared" si="3"/>
        <v>-1210.839999999851</v>
      </c>
      <c r="O14" s="321">
        <f t="shared" ref="O14:O16" si="226">M14/L14</f>
        <v>0.39458000000007448</v>
      </c>
      <c r="P14" s="320">
        <f>INDEX('SO JUNI 2026 (Rev.2)'!$B$6:$BI$51,MATCH(B14,'SO JUNI 2026 (Rev.2)'!$B$6:$B$51,0),MATCH($P$3,'SO JUNI 2026 (Rev.2)'!$B$5:$XI$5,0))</f>
        <v>1200</v>
      </c>
      <c r="Q14" s="320">
        <f>INDEX('Summary sales'!$A$6:$BY$50,MATCH($B14,'Summary sales'!$A$6:$A$50,0),MATCH($P$3,'Summary sales'!$A$7:$BY$7,0))</f>
        <v>1355.5699999998324</v>
      </c>
      <c r="R14" s="320">
        <f t="shared" si="4"/>
        <v>155.56999999983236</v>
      </c>
      <c r="S14" s="321">
        <f t="shared" ref="S14:S16" si="227">Q14/P14</f>
        <v>1.129641666666527</v>
      </c>
      <c r="T14" s="320">
        <f>INDEX('SO JUNI 2026 (Rev.2)'!$B$6:$BI$51,MATCH(B14,'SO JUNI 2026 (Rev.2)'!$B$6:$B$51,0),MATCH($T$3,'SO JUNI 2026 (Rev.2)'!$B$5:$XI$5,0))</f>
        <v>3300</v>
      </c>
      <c r="U14" s="320">
        <f>INDEX('Summary sales'!$A$6:$BY$50,MATCH($B14,'Summary sales'!$A$6:$A$50,0),MATCH($T$3,'Summary sales'!$A$7:$BY$7,0))</f>
        <v>3644.7000000001863</v>
      </c>
      <c r="V14" s="320">
        <f t="shared" si="5"/>
        <v>344.70000000018626</v>
      </c>
      <c r="W14" s="321">
        <f t="shared" ref="W14:W16" si="228">U14/T14</f>
        <v>1.104454545454602</v>
      </c>
      <c r="X14" s="320">
        <f>INDEX('SO JUNI 2026 (Rev.2)'!$B$6:$BI$51,MATCH(B14,'SO JUNI 2026 (Rev.2)'!$B$6:$B$51,0),MATCH($X$3,'SO JUNI 2026 (Rev.2)'!$B$5:$XI$5,0))</f>
        <v>644.02064516129087</v>
      </c>
      <c r="Y14" s="320">
        <f>INDEX('Summary sales'!$A$6:$BY$50,MATCH($B14,'Summary sales'!$A$6:$A$50,0),MATCH($X$3,'Summary sales'!$A$7:$BY$7,0))</f>
        <v>859.82999999995809</v>
      </c>
      <c r="Z14" s="320">
        <f t="shared" si="6"/>
        <v>215.80935483866722</v>
      </c>
      <c r="AA14" s="321">
        <f t="shared" ref="AA14:AA16" si="229">Y14/X14</f>
        <v>1.3350969514100268</v>
      </c>
      <c r="AB14" s="320">
        <f>INDEX('SO JUNI 2026 (Rev.2)'!$B$6:$BI$51,MATCH(B14,'SO JUNI 2026 (Rev.2)'!$B$6:$B$51,0),MATCH($AB$3,'SO JUNI 2026 (Rev.2)'!$B$5:$XI$5,0))</f>
        <v>0</v>
      </c>
      <c r="AC14" s="320">
        <f>INDEX('Summary sales'!$A$6:$BY$50,MATCH($B14,'Summary sales'!$A$6:$A$50,0),MATCH($AB$3,'Summary sales'!$A$7:$BY$7,0))</f>
        <v>0</v>
      </c>
      <c r="AD14" s="320">
        <f t="shared" ref="AD14:AD16" si="230">AC14-AB14</f>
        <v>0</v>
      </c>
      <c r="AE14" s="321">
        <f t="shared" ref="AE14:AE20" si="231">AC14-AB14</f>
        <v>0</v>
      </c>
      <c r="AF14" s="320">
        <f>INDEX('SO JUNI 2026 (Rev.2)'!$B$6:$BI$51,MATCH(B14,'SO JUNI 2026 (Rev.2)'!$B$6:$B$51,0),MATCH($AF$3,'SO JUNI 2026 (Rev.2)'!$B$5:$XI$5,0))</f>
        <v>150</v>
      </c>
      <c r="AG14" s="320">
        <f>INDEX('Summary sales'!$A$6:$BY$50,MATCH($B14,'Summary sales'!$A$6:$A$50,0),MATCH($AF$3,'Summary sales'!$A$7:$BY$7,0))</f>
        <v>63.320000000006985</v>
      </c>
      <c r="AH14" s="320">
        <f t="shared" si="8"/>
        <v>-86.679999999993015</v>
      </c>
      <c r="AI14" s="321">
        <f t="shared" ref="AI14:AI16" si="232">AG14/AF14</f>
        <v>0.42213333333337988</v>
      </c>
      <c r="AJ14" s="320">
        <f>INDEX('SO JUNI 2026 (Rev.2)'!$B$6:$BI$51,MATCH(B14,'SO JUNI 2026 (Rev.2)'!$B$6:$B$51,0),MATCH($AJ$3,'SO JUNI 2026 (Rev.2)'!$B$5:$XI$5,0))</f>
        <v>603.76322580644887</v>
      </c>
      <c r="AK14" s="320">
        <f>INDEX('Summary sales'!$A$6:$BY$50,MATCH($B14,'Summary sales'!$A$6:$A$50,0),MATCH($AJ$3,'Summary sales'!$A$7:$BY$7,0))</f>
        <v>1017.6500000000233</v>
      </c>
      <c r="AL14" s="320">
        <f t="shared" si="9"/>
        <v>413.88677419357441</v>
      </c>
      <c r="AM14" s="321">
        <f t="shared" ref="AM14:AM16" si="233">AK14/AJ14</f>
        <v>1.6855117312597903</v>
      </c>
      <c r="AN14" s="320">
        <f>INDEX('SO JUNI 2026 (Rev.2)'!$B$6:$BI$51,MATCH(B14,'SO JUNI 2026 (Rev.2)'!$B$6:$B$51,0),MATCH($AN$3,'SO JUNI 2026 (Rev.2)'!$B$5:$XI$5,0))</f>
        <v>673.27548387096704</v>
      </c>
      <c r="AO14" s="320">
        <f>INDEX('Summary sales'!$A$6:$BY$50,MATCH($B14,'Summary sales'!$A$6:$A$50,0),MATCH($AN$3,'Summary sales'!$A$7:$BY$7,0))</f>
        <v>801.46999999997206</v>
      </c>
      <c r="AP14" s="320">
        <f t="shared" si="10"/>
        <v>128.19451612900502</v>
      </c>
      <c r="AQ14" s="321">
        <f t="shared" ref="AQ14:AQ16" si="234">AO14/AN14</f>
        <v>1.1904042538307744</v>
      </c>
      <c r="AR14" s="320">
        <f>INDEX('SO JUNI 2026 (Rev.2)'!$B$6:$BI$51,MATCH(B14,'SO JUNI 2026 (Rev.2)'!$B$6:$B$51,0),MATCH($AR$3,'SO JUNI 2026 (Rev.2)'!$B$5:$XI$5,0))</f>
        <v>5500</v>
      </c>
      <c r="AS14" s="320">
        <f>INDEX('Summary sales'!$A$6:$BY$50,MATCH($B14,'Summary sales'!$A$6:$A$50,0),MATCH($AR$3,'Summary sales'!$A$7:$BY$7,0))</f>
        <v>6316.3800000008196</v>
      </c>
      <c r="AT14" s="320">
        <f t="shared" si="11"/>
        <v>816.38000000081956</v>
      </c>
      <c r="AU14" s="321">
        <f t="shared" ref="AU14:AU16" si="235">AS14/AR14</f>
        <v>1.1484327272728763</v>
      </c>
      <c r="AV14" s="320">
        <f>INDEX('SO JUNI 2026 (Rev.2)'!$B$6:$BI$51,MATCH(B14,'SO JUNI 2026 (Rev.2)'!$B$6:$B$51,0),MATCH($AV$3,'SO JUNI 2026 (Rev.2)'!$B$5:$XI$5,0))</f>
        <v>6000</v>
      </c>
      <c r="AW14" s="320">
        <f>INDEX('Summary sales'!$A$6:$BY$50,MATCH($B14,'Summary sales'!$A$6:$A$50,0),MATCH($AV$3,'Summary sales'!$A$7:$BY$7,0))</f>
        <v>4395.6499999999069</v>
      </c>
      <c r="AX14" s="320">
        <f t="shared" si="12"/>
        <v>-1604.3500000000931</v>
      </c>
      <c r="AY14" s="321">
        <f t="shared" ref="AY14:AY16" si="236">AW14/AV14</f>
        <v>0.73260833333331776</v>
      </c>
      <c r="AZ14" s="320">
        <f>INDEX('SO JUNI 2026 (Rev.2)'!$B$6:$BI$51,MATCH(B14,'SO JUNI 2026 (Rev.2)'!$B$6:$B$51,0),MATCH($AZ$3,'SO JUNI 2026 (Rev.2)'!$B$5:$XI$5,0))</f>
        <v>2000</v>
      </c>
      <c r="BA14" s="320">
        <f>INDEX('Summary sales'!$A$6:$BY$50,MATCH($B14,'Summary sales'!$A$6:$A$50,0),MATCH($AZ$3,'Summary sales'!$A$7:$BY$7,0))</f>
        <v>2965.8300000000745</v>
      </c>
      <c r="BB14" s="320">
        <f t="shared" si="13"/>
        <v>965.83000000007451</v>
      </c>
      <c r="BC14" s="321">
        <f t="shared" ref="BC14:BC16" si="237">BA14/AZ14</f>
        <v>1.4829150000000373</v>
      </c>
      <c r="BD14" s="320">
        <f>INDEX('SO JUNI 2026 (Rev.2)'!$B$6:$BI$51,MATCH(B14,'SO JUNI 2026 (Rev.2)'!$B$6:$B$51,0),MATCH($BD$3,'SO JUNI 2026 (Rev.2)'!$B$5:$XI$5,0))</f>
        <v>750</v>
      </c>
      <c r="BE14" s="320">
        <f>INDEX('Summary sales'!$A$6:$BY$50,MATCH($B14,'Summary sales'!$A$6:$A$50,0),MATCH($BD$3,'Summary sales'!$A$7:$BY$7,0))</f>
        <v>39.479999999995925</v>
      </c>
      <c r="BF14" s="320">
        <f t="shared" si="14"/>
        <v>-710.52000000000407</v>
      </c>
      <c r="BG14" s="321">
        <f t="shared" ref="BG14:BG16" si="238">BE14/BD14</f>
        <v>5.2639999999994566E-2</v>
      </c>
      <c r="BH14" s="320">
        <f>INDEX('SO JUNI 2026 (Rev.2)'!$B$6:$BI$51,MATCH(B14,'SO JUNI 2026 (Rev.2)'!$B$6:$B$51,0),MATCH($BH$3,'SO JUNI 2026 (Rev.2)'!$B$5:$XI$5,0))</f>
        <v>9300</v>
      </c>
      <c r="BI14" s="320">
        <f>INDEX('Summary sales'!$A$6:$BY$50,MATCH($B14,'Summary sales'!$A$6:$A$50,0),MATCH($BH$3,'Summary sales'!$A$7:$BY$7,0))</f>
        <v>10102.60999999987</v>
      </c>
      <c r="BJ14" s="320">
        <f t="shared" si="15"/>
        <v>802.60999999986961</v>
      </c>
      <c r="BK14" s="321">
        <f t="shared" ref="BK14:BK16" si="239">BI14/BH14</f>
        <v>1.0863021505376205</v>
      </c>
      <c r="BL14" s="320">
        <f>INDEX('SO JUNI 2026 (Rev.2)'!$B$6:$BI$51,MATCH(B14,'SO JUNI 2026 (Rev.2)'!$B$6:$B$51,0),MATCH($BL$3,'SO JUNI 2026 (Rev.2)'!$B$5:$XI$5,0))</f>
        <v>9000.0570967741915</v>
      </c>
      <c r="BM14" s="320">
        <f>INDEX('Summary sales'!$A$6:$BY$50,MATCH($B14,'Summary sales'!$A$6:$A$50,0),MATCH($BL$3,'Summary sales'!$A$7:$BY$7,0))</f>
        <v>9078.6000000000931</v>
      </c>
      <c r="BN14" s="320">
        <f t="shared" si="16"/>
        <v>78.542903225901682</v>
      </c>
      <c r="BO14" s="321">
        <f t="shared" ref="BO14:BO16" si="240">BM14/BL14</f>
        <v>1.0087269338829032</v>
      </c>
      <c r="BP14" s="320">
        <f>INDEX('SO JUNI 2026 (Rev.2)'!$B$6:$BI$51,MATCH(B14,'SO JUNI 2026 (Rev.2)'!$B$6:$B$51,0),MATCH($BP$3,'SO JUNI 2026 (Rev.2)'!$B$5:$XI$5,0))</f>
        <v>1300</v>
      </c>
      <c r="BQ14" s="320">
        <f>INDEX('Summary sales'!$A$6:$BY$50,MATCH($B14,'Summary sales'!$A$6:$A$50,0),MATCH($BP$3,'Summary sales'!$A$7:$BY$7,0))</f>
        <v>1363.1500000000233</v>
      </c>
      <c r="BR14" s="320">
        <f t="shared" si="17"/>
        <v>63.150000000023283</v>
      </c>
      <c r="BS14" s="321">
        <f t="shared" ref="BS14:BS16" si="241">BQ14/BP14</f>
        <v>1.0485769230769411</v>
      </c>
      <c r="BT14" s="320">
        <f>INDEX('SO JUNI 2026 (Rev.2)'!$B$6:$BI$51,MATCH(B14,'SO JUNI 2026 (Rev.2)'!$B$6:$B$51,0),MATCH($BT$3,'SO JUNI 2026 (Rev.2)'!$B$5:$XI$5,0))</f>
        <v>1000</v>
      </c>
      <c r="BU14" s="320">
        <f>INDEX('Summary sales'!$A$6:$BY$50,MATCH($B14,'Summary sales'!$A$6:$A$50,0),MATCH($BT$3,'Summary sales'!$A$7:$BY$7,0))</f>
        <v>1594.4619999999413</v>
      </c>
      <c r="BV14" s="320">
        <f t="shared" si="18"/>
        <v>594.46199999994133</v>
      </c>
      <c r="BW14" s="321">
        <f t="shared" ref="BW14:BW16" si="242">BU14/BT14</f>
        <v>1.5944619999999414</v>
      </c>
      <c r="BX14" s="320">
        <f>INDEX('SO JUNI 2026 (Rev.2)'!$B$6:$BI$51,MATCH(B14,'SO JUNI 2026 (Rev.2)'!$B$6:$B$51,0),MATCH($BX$3,'SO JUNI 2026 (Rev.2)'!$B$5:$XI$5,0))</f>
        <v>5500</v>
      </c>
      <c r="BY14" s="320">
        <f ca="1">INDEX('Summary sales'!$A$6:$BY$50,MATCH($B14,'Summary sales'!$A$6:$A$50,0),MATCH($BX$3,'Summary sales'!$A$7:$BY$7,0))</f>
        <v>5583.98</v>
      </c>
      <c r="BZ14" s="320">
        <f t="shared" ca="1" si="19"/>
        <v>83.979999999999563</v>
      </c>
      <c r="CA14" s="321">
        <f t="shared" ref="CA14:CA16" ca="1" si="243">BY14/BX14</f>
        <v>1.0152690909090909</v>
      </c>
      <c r="CB14" s="320">
        <f>INDEX('SO JUNI 2026 (Rev.2)'!$B$6:$BI$51,MATCH(B14,'SO JUNI 2026 (Rev.2)'!$B$6:$B$51,0),MATCH($CB$3,'SO JUNI 2026 (Rev.2)'!$B$5:$XI$5,0))</f>
        <v>0</v>
      </c>
      <c r="CC14" s="320">
        <f>INDEX('Summary sales'!$A$6:$BY$50,MATCH($B14,'Summary sales'!$A$6:$A$50,0),MATCH($CB$3,'Summary sales'!$A$7:$BY$7,0))</f>
        <v>0</v>
      </c>
      <c r="CD14" s="320">
        <f t="shared" si="20"/>
        <v>0</v>
      </c>
      <c r="CE14" s="321" t="e">
        <f t="shared" ref="CE14:CE16" si="244">CC14/CB14</f>
        <v>#DIV/0!</v>
      </c>
      <c r="CF14" s="320">
        <f>INDEX('SO JUNI 2026 (Rev.2)'!$B$6:$BI$51,MATCH(B14,'SO JUNI 2026 (Rev.2)'!$B$6:$B$51,0),MATCH($CF$3,'SO JUNI 2026 (Rev.2)'!$B$5:$XI$5,0))</f>
        <v>89.451612903225808</v>
      </c>
      <c r="CG14" s="320">
        <f>INDEX('Summary sales'!$A$6:$BY$50,MATCH($B14,'Summary sales'!$A$6:$A$50,0),MATCH($CF$3,'Summary sales'!$A$7:$BY$7,0))</f>
        <v>56.885999999998603</v>
      </c>
      <c r="CH14" s="320">
        <f t="shared" si="21"/>
        <v>-32.565612903227205</v>
      </c>
      <c r="CI14" s="321">
        <f t="shared" ref="CI14:CI16" si="245">CG14/CF14</f>
        <v>0.63594157951675323</v>
      </c>
      <c r="CJ14" s="320">
        <f>INDEX('SO JUNI 2026 (Rev.2)'!$B$6:$BI$51,MATCH(B14,'SO JUNI 2026 (Rev.2)'!$B$6:$B$51,0),MATCH($CJ$3,'SO JUNI 2026 (Rev.2)'!$B$5:$XI$5,0))</f>
        <v>3500</v>
      </c>
      <c r="CK14" s="320">
        <f>INDEX('Summary sales'!$A$6:$BY$50,MATCH($B14,'Summary sales'!$A$6:$A$50,0),MATCH($CJ$3,'Summary sales'!$A$7:$BY$7,0))</f>
        <v>3707.7999999998137</v>
      </c>
      <c r="CL14" s="320">
        <f t="shared" si="22"/>
        <v>207.79999999981374</v>
      </c>
      <c r="CM14" s="321">
        <f t="shared" ref="CM14:CM16" si="246">CK14/CJ14</f>
        <v>1.0593714285713753</v>
      </c>
      <c r="CN14" s="320">
        <f>INDEX('SO JUNI 2026 (Rev.2)'!$B$6:$BI$51,MATCH(B14,'SO JUNI 2026 (Rev.2)'!$B$6:$B$51,0),MATCH($CN$3,'SO JUNI 2026 (Rev.2)'!$B$5:$XI$5,0))</f>
        <v>5500</v>
      </c>
      <c r="CO14" s="320">
        <f>INDEX('Summary sales'!$A$6:$BY$50,MATCH($B14,'Summary sales'!$A$6:$A$50,0),MATCH($CN$3,'Summary sales'!$A$7:$BY$7,0))</f>
        <v>4971</v>
      </c>
      <c r="CP14" s="320">
        <f t="shared" si="23"/>
        <v>-529</v>
      </c>
      <c r="CQ14" s="321">
        <f t="shared" ref="CQ14:CQ20" si="247">CO14/CN14</f>
        <v>0.90381818181818185</v>
      </c>
      <c r="CR14" s="320">
        <f>INDEX('SO JUNI 2026 (Rev.2)'!$B$6:$BI$51,MATCH(B14,'SO JUNI 2026 (Rev.2)'!$B$6:$B$51,0),MATCH($CR$3,'SO JUNI 2026 (Rev.2)'!$B$5:$XI$5,0))</f>
        <v>0</v>
      </c>
      <c r="CS14" s="320">
        <f>INDEX('Summary sales'!$A$6:$BY$50,MATCH($B14,'Summary sales'!$A$6:$A$50,0),MATCH($CR$3,'Summary sales'!$A$7:$BY$7,0))</f>
        <v>0</v>
      </c>
      <c r="CT14" s="320">
        <f t="shared" si="24"/>
        <v>0</v>
      </c>
      <c r="CU14" s="321">
        <f t="shared" ref="CU14:CU16" si="248">CO14/CN14</f>
        <v>0.90381818181818185</v>
      </c>
      <c r="CV14" s="320">
        <f>INDEX('SO JUNI 2026 (Rev.2)'!$B$6:$BI$51,MATCH(B14,'SO JUNI 2026 (Rev.2)'!$B$6:$B$51,0),MATCH($CV$3,'SO JUNI 2026 (Rev.2)'!$B$5:$XI$5,0))</f>
        <v>4000</v>
      </c>
      <c r="CW14" s="320">
        <f>INDEX('Summary sales'!$A$6:$BY$50,MATCH($B14,'Summary sales'!$A$6:$A$50,0),MATCH($CV$3,'Summary sales'!$A$7:$BY$7,0))</f>
        <v>4865.4599999999627</v>
      </c>
      <c r="CX14" s="320">
        <f t="shared" si="25"/>
        <v>865.45999999996275</v>
      </c>
      <c r="CY14" s="321">
        <f t="shared" ref="CY14:CY20" si="249">CW14/CV14</f>
        <v>1.2163649999999906</v>
      </c>
      <c r="CZ14" s="320">
        <f>INDEX('SO JUNI 2026 (Rev.2)'!$B$6:$BI$51,MATCH(B14,'SO JUNI 2026 (Rev.2)'!$B$6:$B$51,0),MATCH($CZ$3,'SO JUNI 2026 (Rev.2)'!$B$5:$XI$5,0))</f>
        <v>5000</v>
      </c>
      <c r="DA14" s="320">
        <f>INDEX('Summary sales'!$A$6:$BY$50,MATCH($B14,'Summary sales'!$A$6:$A$50,0),MATCH($CZ$3,'Summary sales'!$A$7:$BY$7,0))</f>
        <v>6254.0499999999956</v>
      </c>
      <c r="DB14" s="320">
        <f t="shared" si="26"/>
        <v>1254.0499999999956</v>
      </c>
      <c r="DC14" s="321">
        <f t="shared" ref="DC14:DC16" si="250">CW14/CV14</f>
        <v>1.2163649999999906</v>
      </c>
      <c r="DD14" s="320">
        <f>INDEX('SO JUNI 2026 (Rev.2)'!$B$6:$BI$51,MATCH(B14,'SO JUNI 2026 (Rev.2)'!$B$6:$B$51,0),MATCH($DD$3,'SO JUNI 2026 (Rev.2)'!$B$5:$XI$5,0))</f>
        <v>8000</v>
      </c>
      <c r="DE14" s="320">
        <f>INDEX('Summary sales'!$A$6:$BY$50,MATCH($B14,'Summary sales'!$A$6:$A$50,0),MATCH($DD$3,'Summary sales'!$A$7:$BY$7,0))</f>
        <v>10672.800000000047</v>
      </c>
      <c r="DF14" s="320">
        <f t="shared" si="27"/>
        <v>2672.8000000000466</v>
      </c>
      <c r="DG14" s="321">
        <f t="shared" ref="DG14:DG16" si="251">DE14/DD14</f>
        <v>1.3341000000000058</v>
      </c>
      <c r="DH14" s="320">
        <f>INDEX('SO JUNI 2026 (Rev.2)'!$B$6:$BI$51,MATCH(B14,'SO JUNI 2026 (Rev.2)'!$B$6:$B$51,0),MATCH($DH$3,'SO JUNI 2026 (Rev.2)'!$B$5:$XI$5,0))</f>
        <v>16000</v>
      </c>
      <c r="DI14" s="320">
        <f>INDEX('Summary sales'!$A$6:$BY$50,MATCH($B14,'Summary sales'!$A$6:$A$50,0),MATCH($DH$3,'Summary sales'!$A$7:$BY$7,0))</f>
        <v>15918.844000004232</v>
      </c>
      <c r="DJ14" s="320">
        <f t="shared" si="28"/>
        <v>-81.15599999576807</v>
      </c>
      <c r="DK14" s="321">
        <f t="shared" ref="DK14:DK16" si="252">DI14/DH14</f>
        <v>0.99492775000026445</v>
      </c>
      <c r="DL14" s="320">
        <f>INDEX('SO JUNI 2026 (Rev.2)'!$B$6:$BI$51,MATCH(B14,'SO JUNI 2026 (Rev.2)'!$B$6:$B$51,0),MATCH($DL$3,'SO JUNI 2026 (Rev.2)'!$B$5:$XI$5,0))</f>
        <v>2020.8603225806426</v>
      </c>
      <c r="DM14" s="320">
        <f>INDEX('Summary sales'!$A$6:$BY$50,MATCH($B14,'Summary sales'!$A$6:$A$50,0),MATCH($DL$3,'Summary sales'!$A$7:$BY$7,0))</f>
        <v>1499.3099999995902</v>
      </c>
      <c r="DN14" s="320">
        <f t="shared" si="29"/>
        <v>-521.55032258105234</v>
      </c>
      <c r="DO14" s="321">
        <f t="shared" ref="DO14:DO16" si="253">DM14/DL14</f>
        <v>0.74191668926676158</v>
      </c>
      <c r="DP14" s="320">
        <f>INDEX('SO JUNI 2026 (Rev.2)'!$B$6:$BI$51,MATCH(B14,'SO JUNI 2026 (Rev.2)'!$B$6:$B$51,0),MATCH($DP$3,'SO JUNI 2026 (Rev.2)'!$B$5:$XI$5,0))</f>
        <v>800</v>
      </c>
      <c r="DQ14" s="320">
        <f>INDEX('Summary sales'!$A$6:$BY$50,MATCH($B14,'Summary sales'!$A$6:$A$50,0),MATCH($DP$3,'Summary sales'!$A$7:$BY$7,0))</f>
        <v>692.71000000007916</v>
      </c>
      <c r="DR14" s="320">
        <f t="shared" si="30"/>
        <v>-107.28999999992084</v>
      </c>
      <c r="DS14" s="321">
        <f t="shared" ref="DS14:DS16" si="254">DQ14/DP14</f>
        <v>0.86588750000009895</v>
      </c>
      <c r="DT14" s="320">
        <f>INDEX('SO JUNI 2026 (Rev.2)'!$B$6:$BI$51,MATCH(B14,'SO JUNI 2026 (Rev.2)'!$B$6:$B$51,0),MATCH($DT$3,'SO JUNI 2026 (Rev.2)'!$B$5:$XI$5,0))</f>
        <v>7200</v>
      </c>
      <c r="DU14" s="320">
        <f>INDEX('Summary sales'!$A$6:$BY$50,MATCH($B14,'Summary sales'!$A$6:$A$50,0),MATCH($DT$3,'Summary sales'!$A$7:$BY$7,0))</f>
        <v>8115.9199999999255</v>
      </c>
      <c r="DV14" s="320">
        <f t="shared" si="31"/>
        <v>915.91999999992549</v>
      </c>
      <c r="DW14" s="321">
        <f t="shared" ref="DW14:DW16" si="255">DU14/DT14</f>
        <v>1.1272111111111007</v>
      </c>
      <c r="DX14" s="320">
        <f>INDEX('SO JUNI 2026 (Rev.2)'!$B$6:$BI$51,MATCH(B14,'SO JUNI 2026 (Rev.2)'!$B$6:$B$51,0),MATCH($DX$3,'SO JUNI 2026 (Rev.2)'!$B$5:$XI$5,0))</f>
        <v>3499.876774193548</v>
      </c>
      <c r="DY14" s="320">
        <f>INDEX('Summary sales'!$A$6:$BY$50,MATCH($B14,'Summary sales'!$A$6:$A$50,0),MATCH($DX$3,'Summary sales'!$A$7:$BY$7,0))</f>
        <v>2529.8400000000256</v>
      </c>
      <c r="DZ14" s="320">
        <f t="shared" si="32"/>
        <v>-970.03677419352243</v>
      </c>
      <c r="EA14" s="321">
        <f t="shared" ref="EA14:EA16" si="256">DY14/DX14</f>
        <v>0.72283687775920591</v>
      </c>
      <c r="EB14" s="320">
        <f>INDEX('SO JUNI 2026 (Rev.2)'!$B$6:$BI$51,MATCH(B14,'SO JUNI 2026 (Rev.2)'!$B$6:$B$51,0),MATCH($EB$3,'SO JUNI 2026 (Rev.2)'!$B$5:$XI$5,0))</f>
        <v>2043.2745161290325</v>
      </c>
      <c r="EC14" s="320">
        <f>INDEX('Summary sales'!$A$6:$BY$50,MATCH($B14,'Summary sales'!$A$6:$A$50,0),MATCH($EB$3,'Summary sales'!$A$7:$BY$7,0))</f>
        <v>1730.4799999999814</v>
      </c>
      <c r="ED14" s="320">
        <f t="shared" si="33"/>
        <v>-312.79451612905109</v>
      </c>
      <c r="EE14" s="321">
        <f t="shared" ref="EE14:EE16" si="257">EC14/EB14</f>
        <v>0.84691507985836489</v>
      </c>
      <c r="EF14" s="320">
        <f>INDEX('SO JUNI 2026 (Rev.2)'!$B$6:$BI$51,MATCH(B14,'SO JUNI 2026 (Rev.2)'!$B$6:$B$51,0),MATCH($EF$3,'SO JUNI 2026 (Rev.2)'!$B$5:$XI$5,0))</f>
        <v>0</v>
      </c>
      <c r="EG14" s="320">
        <f>INDEX('Summary sales'!$A$6:$BY$50,MATCH($B14,'Summary sales'!$A$6:$A$50,0),MATCH($EF$3,'Summary sales'!$A$7:$BY$7,0))</f>
        <v>0</v>
      </c>
      <c r="EH14" s="320">
        <f t="shared" si="34"/>
        <v>0</v>
      </c>
      <c r="EI14" s="321" t="e">
        <f t="shared" ref="EI14:EI16" si="258">EG14/EF14</f>
        <v>#DIV/0!</v>
      </c>
      <c r="EJ14" s="320">
        <f>INDEX('SO JUNI 2026 (Rev.2)'!$B$6:$BI$51,MATCH(B14,'SO JUNI 2026 (Rev.2)'!$B$6:$B$51,0),MATCH($EJ$3,'SO JUNI 2026 (Rev.2)'!$B$5:$XI$5,0))</f>
        <v>1000</v>
      </c>
      <c r="EK14" s="320">
        <f>INDEX('Summary sales'!$A$6:$BY$50,MATCH($B14,'Summary sales'!$A$6:$A$50,0),MATCH($EJ$3,'Summary sales'!$A$7:$BY$7,0))</f>
        <v>458.06999999994878</v>
      </c>
      <c r="EL14" s="320">
        <f t="shared" si="35"/>
        <v>-541.93000000005122</v>
      </c>
      <c r="EM14" s="321">
        <f t="shared" ref="EM14:EM16" si="259">EK14/EJ14</f>
        <v>0.4580699999999488</v>
      </c>
      <c r="EN14" s="320">
        <f>INDEX('SO JUNI 2026 (Rev.2)'!$B$6:$BI$51,MATCH(B14,'SO JUNI 2026 (Rev.2)'!$B$6:$B$51,0),MATCH($EN$3,'SO JUNI 2026 (Rev.2)'!$B$5:$XI$5,0))</f>
        <v>11007.047419354845</v>
      </c>
      <c r="EO14" s="320">
        <f>INDEX('Summary sales'!$A$6:$BY$50,MATCH($B14,'Summary sales'!$A$6:$A$50,0),MATCH($EN$3,'Summary sales'!$A$7:$BY$7,0))</f>
        <v>11668.5</v>
      </c>
      <c r="EP14" s="320">
        <f t="shared" si="36"/>
        <v>661.45258064515474</v>
      </c>
      <c r="EQ14" s="321">
        <f t="shared" ref="EQ14:EQ16" si="260">EO14/EN14</f>
        <v>1.0600935523800918</v>
      </c>
      <c r="ER14" s="320">
        <f>INDEX('SO JUNI 2026 (Rev.2)'!$B$6:$BI$51,MATCH(B14,'SO JUNI 2026 (Rev.2)'!$B$6:$B$51,0),MATCH($ER$3,'SO JUNI 2026 (Rev.2)'!$B$5:$XI$5,0))</f>
        <v>1519.5448387096778</v>
      </c>
      <c r="ES14" s="320">
        <f>INDEX('Summary sales'!$A$6:$BY$50,MATCH($B14,'Summary sales'!$A$6:$A$50,0),MATCH($ER$3,'Summary sales'!$A$7:$BY$7,0))</f>
        <v>2294.0400000000373</v>
      </c>
      <c r="ET14" s="320">
        <f t="shared" si="37"/>
        <v>774.49516129035942</v>
      </c>
      <c r="EU14" s="321">
        <f t="shared" ref="EU14:EU16" si="261">ES14/ER14</f>
        <v>1.5096889157598155</v>
      </c>
      <c r="EV14" s="320">
        <f>INDEX('SO JUNI 2026 (Rev.2)'!$B$6:$BI$51,MATCH(B14,'SO JUNI 2026 (Rev.2)'!$B$6:$B$51,0),MATCH($EV$3,'SO JUNI 2026 (Rev.2)'!$B$5:$XI$5,0))</f>
        <v>3999.6741935483842</v>
      </c>
      <c r="EW14" s="320">
        <f>INDEX('Summary sales'!$A$6:$BY$50,MATCH($B14,'Summary sales'!$A$6:$A$50,0),MATCH($EV$3,'Summary sales'!$A$7:$BY$7,0))</f>
        <v>4845.6699999999255</v>
      </c>
      <c r="EX14" s="320">
        <f t="shared" si="38"/>
        <v>845.99580645154128</v>
      </c>
      <c r="EY14" s="321">
        <f t="shared" ref="EY14:EY16" si="262">EW14/EV14</f>
        <v>1.2115161799468972</v>
      </c>
      <c r="EZ14" s="320">
        <f>INDEX('SO JUNI 2026 (Rev.2)'!$B$6:$BI$51,MATCH(B14,'SO JUNI 2026 (Rev.2)'!$B$6:$B$51,0),MATCH($EZ$3,'SO JUNI 2026 (Rev.2)'!$B$5:$XI$5,0))</f>
        <v>7000</v>
      </c>
      <c r="FA14" s="320">
        <f>INDEX('Summary sales'!$A$6:$BY$50,MATCH(B14,'Summary sales'!$A$6:$A$50,0),MATCH($EZ$3,'Summary sales'!$A$7:$BY$7,0))</f>
        <v>4854.9699999999721</v>
      </c>
      <c r="FB14" s="320">
        <f t="shared" si="39"/>
        <v>-2145.0300000000279</v>
      </c>
      <c r="FC14" s="321">
        <f t="shared" ref="FC14:FC16" si="263">FA14/EZ14</f>
        <v>0.69356714285713883</v>
      </c>
      <c r="FD14" s="320">
        <f>INDEX('SO JUNI 2026 (Rev.2)'!$B$6:$BI$51,MATCH(B14,'SO JUNI 2026 (Rev.2)'!$B$6:$B$51,0),MATCH($FD$3,'SO JUNI 2026 (Rev.2)'!$B$5:$XI$5,0))</f>
        <v>8000</v>
      </c>
      <c r="FE14" s="320">
        <f>INDEX('Summary sales'!$A$6:$BY$50,MATCH($B14,'Summary sales'!$A$6:$A$50,0),MATCH($FD$3,'Summary sales'!$A$7:$BY$7,0))</f>
        <v>5589.9000000001397</v>
      </c>
      <c r="FF14" s="320">
        <f t="shared" si="40"/>
        <v>-2410.0999999998603</v>
      </c>
      <c r="FG14" s="321">
        <f t="shared" ref="FG14:FG16" si="264">FE14/FD14</f>
        <v>0.69873750000001744</v>
      </c>
      <c r="FH14" s="320">
        <f>INDEX('SO JUNI 2026 (Rev.2)'!$B$6:$BI$51,MATCH(B14,'SO JUNI 2026 (Rev.2)'!$B$6:$B$51,0),MATCH($FH$3,'SO JUNI 2026 (Rev.2)'!$B$5:$XI$5,0))</f>
        <v>29000</v>
      </c>
      <c r="FI14" s="320">
        <f>INDEX('Summary sales'!$A$6:$BY$50,MATCH($B14,'Summary sales'!$A$6:$A$50,0),MATCH($FH$3,'Summary sales'!$A$7:$BY$7,0))</f>
        <v>56580.889999998733</v>
      </c>
      <c r="FJ14" s="320">
        <f t="shared" si="41"/>
        <v>27580.889999998733</v>
      </c>
      <c r="FK14" s="321">
        <f t="shared" ref="FK14:FK16" si="265">FI14/FH14</f>
        <v>1.9510651724137493</v>
      </c>
      <c r="FL14" s="320">
        <f>INDEX('SO JUNI 2026 (Rev.2)'!$B$6:$BI$51,MATCH(B14,'SO JUNI 2026 (Rev.2)'!$B$6:$B$51,0),MATCH($FL$3,'SO JUNI 2026 (Rev.2)'!$B$5:$XI$5,0))</f>
        <v>8000</v>
      </c>
      <c r="FM14" s="320">
        <f>INDEX('Summary sales'!$A$6:$BY$50,MATCH(B14,'Summary sales'!$A$6:$A$50,0),MATCH($FL$3,'Summary sales'!$A$7:$BY$7,0))</f>
        <v>4900.5800000000745</v>
      </c>
      <c r="FN14" s="320">
        <f t="shared" si="42"/>
        <v>-3099.4199999999255</v>
      </c>
      <c r="FO14" s="321">
        <f t="shared" ref="FO14:FO16" si="266">FM14/FL14</f>
        <v>0.61257250000000929</v>
      </c>
      <c r="FP14" s="320">
        <f>INDEX('SO JUNI 2026 (Rev.2)'!$B$6:$BI$51,MATCH(B14,'SO JUNI 2026 (Rev.2)'!$B$6:$B$51,0),MATCH($FP$3,'SO JUNI 2026 (Rev.2)'!$B$5:$XI$5,0))</f>
        <v>3500</v>
      </c>
      <c r="FQ14" s="320">
        <f>INDEX('Summary sales'!$A$6:$BY$50,MATCH(B14,'Summary sales'!$A$6:$A$50,0),MATCH($FP$3,'Summary sales'!$A$7:$BY$7,0))</f>
        <v>3918</v>
      </c>
      <c r="FR14" s="320">
        <f t="shared" si="43"/>
        <v>418</v>
      </c>
      <c r="FS14" s="321">
        <f t="shared" ref="FS14:FS16" si="267">FQ14/FP14</f>
        <v>1.1194285714285714</v>
      </c>
      <c r="FT14" s="320">
        <f>INDEX('SO JUNI 2026 (Rev.2)'!$B$6:$BI$51,MATCH(B14,'SO JUNI 2026 (Rev.2)'!$B$6:$B$51,0),MATCH($FT$3,'SO JUNI 2026 (Rev.2)'!$B$5:$XI$5,0))</f>
        <v>850</v>
      </c>
      <c r="FU14" s="320">
        <f>INDEX('Summary sales'!$A$6:$BY$50,MATCH(B14,'Summary sales'!$A$6:$A$50,0),MATCH($FT$3,'Summary sales'!$A$7:$BY$7,0))</f>
        <v>471.69999999995343</v>
      </c>
      <c r="FV14" s="320">
        <f t="shared" si="44"/>
        <v>-378.30000000004657</v>
      </c>
      <c r="FW14" s="321">
        <f t="shared" ref="FW14:FW16" si="268">FU14/FT14</f>
        <v>0.55494117647053343</v>
      </c>
      <c r="FX14" s="320">
        <f>INDEX('SO JUNI 2026 (Rev.2)'!$B$6:$BI$51,MATCH(B14,'SO JUNI 2026 (Rev.2)'!$B$6:$B$51,0),MATCH($FX$3,'SO JUNI 2026 (Rev.2)'!$B$5:$XI$5,0))</f>
        <v>3800</v>
      </c>
      <c r="FY14" s="320">
        <f>INDEX('Summary sales'!$A$6:$BY$50,MATCH(B14,'Summary sales'!$A$6:$A$50,0),MATCH($FX$3,'Summary sales'!$A$7:$BY$7,0))</f>
        <v>3635.1099999998696</v>
      </c>
      <c r="FZ14" s="320">
        <f t="shared" si="45"/>
        <v>-164.89000000013039</v>
      </c>
      <c r="GA14" s="321">
        <f t="shared" ref="GA14:GA16" si="269">FY14/FX14</f>
        <v>0.95660789473680774</v>
      </c>
      <c r="GB14" s="320">
        <f>INDEX('SO JUNI 2026 (Rev.2)'!$B$6:$BI$51,MATCH(B14,'SO JUNI 2026 (Rev.2)'!$B$6:$B$51,0),MATCH($GB$3,'SO JUNI 2026 (Rev.2)'!$B$5:$XI$5,0))</f>
        <v>2044.9996774193546</v>
      </c>
      <c r="GC14" s="320">
        <f>INDEX('Summary sales'!$A$6:$BY$50,MATCH(B14,'Summary sales'!$A$6:$A$50,0),MATCH($GB$3,'Summary sales'!$A$7:$BY$7,0))</f>
        <v>4367.9699999999721</v>
      </c>
      <c r="GD14" s="320">
        <f t="shared" si="46"/>
        <v>2322.9703225806174</v>
      </c>
      <c r="GE14" s="321">
        <f t="shared" ref="GE14:GE16" si="270">GC14/GB14</f>
        <v>2.1359269872903073</v>
      </c>
      <c r="GF14" s="320">
        <f>INDEX('SO JUNI 2026 (Rev.2)'!$B$6:$BI$51,MATCH(B14,'SO JUNI 2026 (Rev.2)'!$B$6:$B$51,0),MATCH($GF$3,'SO JUNI 2026 (Rev.2)'!$B$5:$XI$5,0))</f>
        <v>369.61070967741654</v>
      </c>
      <c r="GG14" s="320">
        <f>INDEX('Summary sales'!$A$6:$BY$50,MATCH(B14,'Summary sales'!$A$6:$A$50,0),MATCH($GF$3,'Summary sales'!$A$7:$BY$7,0))</f>
        <v>0</v>
      </c>
      <c r="GH14" s="320">
        <f t="shared" si="47"/>
        <v>-369.61070967741654</v>
      </c>
      <c r="GI14" s="321">
        <f t="shared" ref="GI14:GI16" si="271">GG14/GF14</f>
        <v>0</v>
      </c>
      <c r="GJ14" s="320">
        <f>INDEX('SO JUNI 2026 (Rev.2)'!$B$6:$BI$51,MATCH(B14,'SO JUNI 2026 (Rev.2)'!$B$6:$B$51,0),MATCH($GJ$3,'SO JUNI 2026 (Rev.2)'!$B$5:$XI$5,0))</f>
        <v>0</v>
      </c>
      <c r="GK14" s="320">
        <f>INDEX('Summary sales'!$A$6:$BY$50,MATCH(B14,'Summary sales'!$A$6:$A$50,0),MATCH($GJ$3,'Summary sales'!$A$7:$BY$7,0))</f>
        <v>0</v>
      </c>
      <c r="GL14" s="320">
        <f t="shared" si="48"/>
        <v>0</v>
      </c>
      <c r="GM14" s="321" t="e">
        <f t="shared" ref="GM14:GM16" si="272">GK14/GJ14</f>
        <v>#DIV/0!</v>
      </c>
      <c r="GN14" s="320">
        <f>INDEX('SO JUNI 2026 (Rev.2)'!$B$6:$BI$51,MATCH(B14,'SO JUNI 2026 (Rev.2)'!$B$6:$B$51,0),MATCH($GN$3,'SO JUNI 2026 (Rev.2)'!$B$5:$XI$5,0))</f>
        <v>0</v>
      </c>
      <c r="GO14" s="320">
        <f>INDEX('Summary sales'!$A$6:$BY$50,MATCH($B14,'Summary sales'!$A$6:$A$50,0),MATCH($GN$3,'Summary sales'!$A$7:$BY$7,0))</f>
        <v>0</v>
      </c>
      <c r="GP14" s="320">
        <f t="shared" si="49"/>
        <v>0</v>
      </c>
      <c r="GQ14" s="321" t="e">
        <f t="shared" ref="GQ14:GQ16" si="273">GO14/GN14</f>
        <v>#DIV/0!</v>
      </c>
      <c r="GR14" s="320">
        <f>INDEX('SO JUNI 2026 (Rev.2)'!$B$6:$BI$51,MATCH(B14,'SO JUNI 2026 (Rev.2)'!$B$6:$B$51,0),MATCH($GR$3,'SO JUNI 2026 (Rev.2)'!$B$5:$XI$5,0))</f>
        <v>1121.900322580635</v>
      </c>
      <c r="GS14" s="320">
        <f>INDEX('Summary sales'!$A$6:$BY$50,MATCH($B14,'Summary sales'!$A$6:$A$50,0),MATCH($GR$3,'Summary sales'!$A$7:$BY$7,0))</f>
        <v>633.5</v>
      </c>
      <c r="GT14" s="320">
        <f t="shared" si="50"/>
        <v>-488.40032258063502</v>
      </c>
      <c r="GU14" s="321">
        <f t="shared" ref="GU14:GU16" si="274">GS14/GR14</f>
        <v>0.56466692026863918</v>
      </c>
      <c r="GV14" s="320">
        <f>INDEX('SO JUNI 2026 (Rev.2)'!$B$6:$BI$51,MATCH(B14,'SO JUNI 2026 (Rev.2)'!$B$6:$B$51,0),MATCH($GV$3,'SO JUNI 2026 (Rev.2)'!$B$5:$XI$5,0))</f>
        <v>1800</v>
      </c>
      <c r="GW14" s="320">
        <f>INDEX('Summary sales'!$A$6:$BY$50,MATCH(B14,'Summary sales'!$A$6:$A$50,0),MATCH($GV$3,'Summary sales'!$A$7:$BY$7,0))</f>
        <v>2690.0999999999985</v>
      </c>
      <c r="GX14" s="320">
        <f t="shared" si="51"/>
        <v>890.09999999999854</v>
      </c>
      <c r="GY14" s="321">
        <f t="shared" ref="GY14:GY16" si="275">GW14/GV14</f>
        <v>1.4944999999999993</v>
      </c>
      <c r="GZ14" s="320">
        <f>INDEX('SO JUNI 2026 (Rev.2)'!$B$6:$BI$51,MATCH(B14,'SO JUNI 2026 (Rev.2)'!$B$6:$B$51,0),MATCH($GZ$3,'SO JUNI 2026 (Rev.2)'!$B$5:$XI$5,0))</f>
        <v>2499.7025806451697</v>
      </c>
      <c r="HA14" s="320">
        <f>INDEX('Summary sales'!$A$6:$BY$50,MATCH(B14,'Summary sales'!$A$6:$A$50,0),MATCH($GZ$3,'Summary sales'!$A$7:$BY$7,0))</f>
        <v>2655.5099999997765</v>
      </c>
      <c r="HB14" s="320">
        <f t="shared" si="52"/>
        <v>155.80741935460674</v>
      </c>
      <c r="HC14" s="321">
        <f t="shared" ref="HC14:HC16" si="276">HA14/GZ14</f>
        <v>1.0623303830467676</v>
      </c>
      <c r="HD14" s="320">
        <f>INDEX('SO JUNI 2026 (Rev.2)'!$B$6:$BI$51,MATCH(B14,'SO JUNI 2026 (Rev.2)'!$B$6:$B$51,0),MATCH($HD$3,'SO JUNI 2026 (Rev.2)'!$B$5:$XI$5,0))</f>
        <v>15000</v>
      </c>
      <c r="HE14" s="320">
        <f>INDEX('Summary sales'!$A$6:$BY$50,MATCH(B14,'Summary sales'!$A$6:$A$50,0),MATCH($HD$3,'Summary sales'!$A$7:$BY$7,0))</f>
        <v>4725.5780000000004</v>
      </c>
      <c r="HF14" s="320">
        <f t="shared" si="53"/>
        <v>-10274.421999999999</v>
      </c>
      <c r="HG14" s="321">
        <f t="shared" ref="HG14:HG16" si="277">HE14/HD14</f>
        <v>0.31503853333333337</v>
      </c>
      <c r="HH14" s="320">
        <f>INDEX('SO JUNI 2026 (Rev.2)'!$B$6:$BI$51,MATCH(B14,'SO JUNI 2026 (Rev.2)'!$B$6:$B$51,0),MATCH($HH$3,'SO JUNI 2026 (Rev.2)'!$B$5:$XI$5,0))</f>
        <v>13500</v>
      </c>
      <c r="HI14" s="320">
        <f>INDEX('Summary sales'!$A$6:$BY$50,MATCH(B14,'Summary sales'!$A$6:$A$50,0),MATCH($HH$3,'Summary sales'!$A$7:$BY$7,0))</f>
        <v>4633.8760000020266</v>
      </c>
      <c r="HJ14" s="320">
        <f t="shared" si="54"/>
        <v>-8866.1239999979734</v>
      </c>
      <c r="HK14" s="353">
        <f t="shared" ref="HK14:HK16" si="278">HI14/HH14</f>
        <v>0.3432500740742242</v>
      </c>
    </row>
    <row r="15" spans="1:234" ht="15" customHeight="1">
      <c r="A15" s="687"/>
      <c r="B15" s="318">
        <f t="shared" ref="B15:B16" si="279">B14+1</f>
        <v>46182</v>
      </c>
      <c r="C15" s="319" t="str">
        <f t="shared" si="221"/>
        <v>Sel</v>
      </c>
      <c r="D15" s="320">
        <f t="shared" si="222"/>
        <v>221786.63232258061</v>
      </c>
      <c r="E15" s="320">
        <f t="shared" ca="1" si="223"/>
        <v>216285.75199999855</v>
      </c>
      <c r="F15" s="320">
        <f t="shared" ca="1" si="1"/>
        <v>-5500.8803225820593</v>
      </c>
      <c r="G15" s="321">
        <f t="shared" ca="1" si="224"/>
        <v>0.97519742166163903</v>
      </c>
      <c r="H15" s="320">
        <f>INDEX('SO JUNI 2026 (Rev.2)'!$B$6:$BI$51,MATCH(B15,'SO JUNI 2026 (Rev.2)'!$B$6:$B$51,0),MATCH($H$3,'SO JUNI 2026 (Rev.2)'!$B$5:$XI$5,0))</f>
        <v>1199.5729032258068</v>
      </c>
      <c r="I15" s="320">
        <f>INDEX('Summary sales'!$A$6:$BY$50,MATCH(B15,'Summary sales'!$A$6:$A$50,0),MATCH($H$3,'Summary sales'!$A$7:$BY$7,0))</f>
        <v>974.80000000004657</v>
      </c>
      <c r="J15" s="320">
        <f t="shared" si="2"/>
        <v>-224.77290322576027</v>
      </c>
      <c r="K15" s="321">
        <f t="shared" si="225"/>
        <v>0.81262255706066977</v>
      </c>
      <c r="L15" s="320">
        <f>INDEX('SO JUNI 2026 (Rev.2)'!$B$6:$BI$51,MATCH(B15,'SO JUNI 2026 (Rev.2)'!$B$6:$B$51,0),MATCH($L$3,'SO JUNI 2026 (Rev.2)'!$B$5:$XI$5,0))</f>
        <v>2000</v>
      </c>
      <c r="M15" s="320">
        <f>INDEX('Summary sales'!$A$6:$BY$50,MATCH($B15,'Summary sales'!$A$6:$A$50,0),MATCH($L$3,'Summary sales'!$A$7:$BY$7,0))</f>
        <v>1738.2900000009686</v>
      </c>
      <c r="N15" s="320">
        <f t="shared" si="3"/>
        <v>-261.70999999903142</v>
      </c>
      <c r="O15" s="321">
        <f t="shared" si="226"/>
        <v>0.86914500000048434</v>
      </c>
      <c r="P15" s="320">
        <f>INDEX('SO JUNI 2026 (Rev.2)'!$B$6:$BI$51,MATCH(B15,'SO JUNI 2026 (Rev.2)'!$B$6:$B$51,0),MATCH($P$3,'SO JUNI 2026 (Rev.2)'!$B$5:$XI$5,0))</f>
        <v>1200</v>
      </c>
      <c r="Q15" s="320">
        <f>INDEX('Summary sales'!$A$6:$BY$50,MATCH($B15,'Summary sales'!$A$6:$A$50,0),MATCH($P$3,'Summary sales'!$A$7:$BY$7,0))</f>
        <v>1290.8999999999069</v>
      </c>
      <c r="R15" s="320">
        <f t="shared" si="4"/>
        <v>90.899999999906868</v>
      </c>
      <c r="S15" s="321">
        <f t="shared" si="227"/>
        <v>1.0757499999999225</v>
      </c>
      <c r="T15" s="320">
        <f>INDEX('SO JUNI 2026 (Rev.2)'!$B$6:$BI$51,MATCH(B15,'SO JUNI 2026 (Rev.2)'!$B$6:$B$51,0),MATCH($T$3,'SO JUNI 2026 (Rev.2)'!$B$5:$XI$5,0))</f>
        <v>3300</v>
      </c>
      <c r="U15" s="320">
        <f>INDEX('Summary sales'!$A$6:$BY$50,MATCH($B15,'Summary sales'!$A$6:$A$50,0),MATCH($T$3,'Summary sales'!$A$7:$BY$7,0))</f>
        <v>3475.7999999998137</v>
      </c>
      <c r="V15" s="320">
        <f t="shared" si="5"/>
        <v>175.79999999981374</v>
      </c>
      <c r="W15" s="321">
        <f t="shared" si="228"/>
        <v>1.0532727272726707</v>
      </c>
      <c r="X15" s="320">
        <f>INDEX('SO JUNI 2026 (Rev.2)'!$B$6:$BI$51,MATCH(B15,'SO JUNI 2026 (Rev.2)'!$B$6:$B$51,0),MATCH($X$3,'SO JUNI 2026 (Rev.2)'!$B$5:$XI$5,0))</f>
        <v>644.02064516129087</v>
      </c>
      <c r="Y15" s="320">
        <f>INDEX('Summary sales'!$A$6:$BY$50,MATCH($B15,'Summary sales'!$A$6:$A$50,0),MATCH($X$3,'Summary sales'!$A$7:$BY$7,0))</f>
        <v>694.23999999999069</v>
      </c>
      <c r="Z15" s="320">
        <f t="shared" si="6"/>
        <v>50.219354838699815</v>
      </c>
      <c r="AA15" s="321">
        <f t="shared" si="229"/>
        <v>1.0779778648650662</v>
      </c>
      <c r="AB15" s="320">
        <f>INDEX('SO JUNI 2026 (Rev.2)'!$B$6:$BI$51,MATCH(B15,'SO JUNI 2026 (Rev.2)'!$B$6:$B$51,0),MATCH($AB$3,'SO JUNI 2026 (Rev.2)'!$B$5:$XI$5,0))</f>
        <v>0</v>
      </c>
      <c r="AC15" s="320">
        <f>INDEX('Summary sales'!$A$6:$BY$50,MATCH($B15,'Summary sales'!$A$6:$A$50,0),MATCH($AB$3,'Summary sales'!$A$7:$BY$7,0))</f>
        <v>0</v>
      </c>
      <c r="AD15" s="320">
        <f t="shared" si="230"/>
        <v>0</v>
      </c>
      <c r="AE15" s="321">
        <f t="shared" si="231"/>
        <v>0</v>
      </c>
      <c r="AF15" s="320">
        <f>INDEX('SO JUNI 2026 (Rev.2)'!$B$6:$BI$51,MATCH(B15,'SO JUNI 2026 (Rev.2)'!$B$6:$B$51,0),MATCH($AF$3,'SO JUNI 2026 (Rev.2)'!$B$5:$XI$5,0))</f>
        <v>150</v>
      </c>
      <c r="AG15" s="320">
        <f>INDEX('Summary sales'!$A$6:$BY$50,MATCH($B15,'Summary sales'!$A$6:$A$50,0),MATCH($AF$3,'Summary sales'!$A$7:$BY$7,0))</f>
        <v>0</v>
      </c>
      <c r="AH15" s="320">
        <f t="shared" si="8"/>
        <v>-150</v>
      </c>
      <c r="AI15" s="321">
        <f t="shared" si="232"/>
        <v>0</v>
      </c>
      <c r="AJ15" s="320">
        <f>INDEX('SO JUNI 2026 (Rev.2)'!$B$6:$BI$51,MATCH(B15,'SO JUNI 2026 (Rev.2)'!$B$6:$B$51,0),MATCH($AJ$3,'SO JUNI 2026 (Rev.2)'!$B$5:$XI$5,0))</f>
        <v>603.76322580644887</v>
      </c>
      <c r="AK15" s="320">
        <f>INDEX('Summary sales'!$A$6:$BY$50,MATCH($B15,'Summary sales'!$A$6:$A$50,0),MATCH($AJ$3,'Summary sales'!$A$7:$BY$7,0))</f>
        <v>982.8399999999674</v>
      </c>
      <c r="AL15" s="320">
        <f t="shared" si="9"/>
        <v>379.07677419351853</v>
      </c>
      <c r="AM15" s="321">
        <f t="shared" si="233"/>
        <v>1.6278566795570966</v>
      </c>
      <c r="AN15" s="320">
        <f>INDEX('SO JUNI 2026 (Rev.2)'!$B$6:$BI$51,MATCH(B15,'SO JUNI 2026 (Rev.2)'!$B$6:$B$51,0),MATCH($AN$3,'SO JUNI 2026 (Rev.2)'!$B$5:$XI$5,0))</f>
        <v>673.27548387096704</v>
      </c>
      <c r="AO15" s="320">
        <f>INDEX('Summary sales'!$A$6:$BY$50,MATCH($B15,'Summary sales'!$A$6:$A$50,0),MATCH($AN$3,'Summary sales'!$A$7:$BY$7,0))</f>
        <v>792.27000000001863</v>
      </c>
      <c r="AP15" s="320">
        <f t="shared" si="10"/>
        <v>118.99451612905159</v>
      </c>
      <c r="AQ15" s="321">
        <f t="shared" si="234"/>
        <v>1.1767397135046385</v>
      </c>
      <c r="AR15" s="320">
        <f>INDEX('SO JUNI 2026 (Rev.2)'!$B$6:$BI$51,MATCH(B15,'SO JUNI 2026 (Rev.2)'!$B$6:$B$51,0),MATCH($AR$3,'SO JUNI 2026 (Rev.2)'!$B$5:$XI$5,0))</f>
        <v>5500</v>
      </c>
      <c r="AS15" s="320">
        <f>INDEX('Summary sales'!$A$6:$BY$50,MATCH($B15,'Summary sales'!$A$6:$A$50,0),MATCH($AR$3,'Summary sales'!$A$7:$BY$7,0))</f>
        <v>6492.9199999999255</v>
      </c>
      <c r="AT15" s="320">
        <f t="shared" si="11"/>
        <v>992.91999999992549</v>
      </c>
      <c r="AU15" s="321">
        <f t="shared" si="235"/>
        <v>1.1805309090908955</v>
      </c>
      <c r="AV15" s="320">
        <f>INDEX('SO JUNI 2026 (Rev.2)'!$B$6:$BI$51,MATCH(B15,'SO JUNI 2026 (Rev.2)'!$B$6:$B$51,0),MATCH($AV$3,'SO JUNI 2026 (Rev.2)'!$B$5:$XI$5,0))</f>
        <v>6000</v>
      </c>
      <c r="AW15" s="320">
        <f>INDEX('Summary sales'!$A$6:$BY$50,MATCH($B15,'Summary sales'!$A$6:$A$50,0),MATCH($AV$3,'Summary sales'!$A$7:$BY$7,0))</f>
        <v>4396.1499999999069</v>
      </c>
      <c r="AX15" s="320">
        <f t="shared" si="12"/>
        <v>-1603.8500000000931</v>
      </c>
      <c r="AY15" s="321">
        <f t="shared" si="236"/>
        <v>0.7326916666666512</v>
      </c>
      <c r="AZ15" s="320">
        <f>INDEX('SO JUNI 2026 (Rev.2)'!$B$6:$BI$51,MATCH(B15,'SO JUNI 2026 (Rev.2)'!$B$6:$B$51,0),MATCH($AZ$3,'SO JUNI 2026 (Rev.2)'!$B$5:$XI$5,0))</f>
        <v>2000</v>
      </c>
      <c r="BA15" s="320">
        <f>INDEX('Summary sales'!$A$6:$BY$50,MATCH($B15,'Summary sales'!$A$6:$A$50,0),MATCH($AZ$3,'Summary sales'!$A$7:$BY$7,0))</f>
        <v>3006.4399999999441</v>
      </c>
      <c r="BB15" s="320">
        <f t="shared" si="13"/>
        <v>1006.4399999999441</v>
      </c>
      <c r="BC15" s="321">
        <f t="shared" si="237"/>
        <v>1.503219999999972</v>
      </c>
      <c r="BD15" s="320">
        <f>INDEX('SO JUNI 2026 (Rev.2)'!$B$6:$BI$51,MATCH(B15,'SO JUNI 2026 (Rev.2)'!$B$6:$B$51,0),MATCH($BD$3,'SO JUNI 2026 (Rev.2)'!$B$5:$XI$5,0))</f>
        <v>750</v>
      </c>
      <c r="BE15" s="320">
        <f>INDEX('Summary sales'!$A$6:$BY$50,MATCH($B15,'Summary sales'!$A$6:$A$50,0),MATCH($BD$3,'Summary sales'!$A$7:$BY$7,0))</f>
        <v>520.19000000000233</v>
      </c>
      <c r="BF15" s="320">
        <f t="shared" si="14"/>
        <v>-229.80999999999767</v>
      </c>
      <c r="BG15" s="321">
        <f t="shared" si="238"/>
        <v>0.69358666666666979</v>
      </c>
      <c r="BH15" s="320">
        <f>INDEX('SO JUNI 2026 (Rev.2)'!$B$6:$BI$51,MATCH(B15,'SO JUNI 2026 (Rev.2)'!$B$6:$B$51,0),MATCH($BH$3,'SO JUNI 2026 (Rev.2)'!$B$5:$XI$5,0))</f>
        <v>9300</v>
      </c>
      <c r="BI15" s="320">
        <f>INDEX('Summary sales'!$A$6:$BY$50,MATCH($B15,'Summary sales'!$A$6:$A$50,0),MATCH($BH$3,'Summary sales'!$A$7:$BY$7,0))</f>
        <v>10755.550000000047</v>
      </c>
      <c r="BJ15" s="320">
        <f t="shared" si="15"/>
        <v>1455.5500000000466</v>
      </c>
      <c r="BK15" s="321">
        <f t="shared" si="239"/>
        <v>1.156510752688177</v>
      </c>
      <c r="BL15" s="320">
        <f>INDEX('SO JUNI 2026 (Rev.2)'!$B$6:$BI$51,MATCH(B15,'SO JUNI 2026 (Rev.2)'!$B$6:$B$51,0),MATCH($BL$3,'SO JUNI 2026 (Rev.2)'!$B$5:$XI$5,0))</f>
        <v>9000.0570967741915</v>
      </c>
      <c r="BM15" s="320">
        <f>INDEX('Summary sales'!$A$6:$BY$50,MATCH($B15,'Summary sales'!$A$6:$A$50,0),MATCH($BL$3,'Summary sales'!$A$7:$BY$7,0))</f>
        <v>9404.2700000000186</v>
      </c>
      <c r="BN15" s="320">
        <f t="shared" si="16"/>
        <v>404.21290322582718</v>
      </c>
      <c r="BO15" s="321">
        <f t="shared" si="240"/>
        <v>1.0449122598756295</v>
      </c>
      <c r="BP15" s="320">
        <f>INDEX('SO JUNI 2026 (Rev.2)'!$B$6:$BI$51,MATCH(B15,'SO JUNI 2026 (Rev.2)'!$B$6:$B$51,0),MATCH($BP$3,'SO JUNI 2026 (Rev.2)'!$B$5:$XI$5,0))</f>
        <v>1300</v>
      </c>
      <c r="BQ15" s="320">
        <f>INDEX('Summary sales'!$A$6:$BY$50,MATCH($B15,'Summary sales'!$A$6:$A$50,0),MATCH($BP$3,'Summary sales'!$A$7:$BY$7,0))</f>
        <v>1334.1699999999255</v>
      </c>
      <c r="BR15" s="320">
        <f t="shared" si="17"/>
        <v>34.169999999925494</v>
      </c>
      <c r="BS15" s="321">
        <f t="shared" si="241"/>
        <v>1.0262846153845582</v>
      </c>
      <c r="BT15" s="320">
        <f>INDEX('SO JUNI 2026 (Rev.2)'!$B$6:$BI$51,MATCH(B15,'SO JUNI 2026 (Rev.2)'!$B$6:$B$51,0),MATCH($BT$3,'SO JUNI 2026 (Rev.2)'!$B$5:$XI$5,0))</f>
        <v>1000</v>
      </c>
      <c r="BU15" s="320">
        <f>INDEX('Summary sales'!$A$6:$BY$50,MATCH($B15,'Summary sales'!$A$6:$A$50,0),MATCH($BT$3,'Summary sales'!$A$7:$BY$7,0))</f>
        <v>1505.8830000000307</v>
      </c>
      <c r="BV15" s="320">
        <f t="shared" si="18"/>
        <v>505.88300000003073</v>
      </c>
      <c r="BW15" s="321">
        <f t="shared" si="242"/>
        <v>1.5058830000000307</v>
      </c>
      <c r="BX15" s="320">
        <f>INDEX('SO JUNI 2026 (Rev.2)'!$B$6:$BI$51,MATCH(B15,'SO JUNI 2026 (Rev.2)'!$B$6:$B$51,0),MATCH($BX$3,'SO JUNI 2026 (Rev.2)'!$B$5:$XI$5,0))</f>
        <v>5500</v>
      </c>
      <c r="BY15" s="320">
        <f ca="1">INDEX('Summary sales'!$A$6:$BY$50,MATCH($B15,'Summary sales'!$A$6:$A$50,0),MATCH($BX$3,'Summary sales'!$A$7:$BY$7,0))</f>
        <v>5442.42</v>
      </c>
      <c r="BZ15" s="320">
        <f t="shared" ca="1" si="19"/>
        <v>-57.579999999999927</v>
      </c>
      <c r="CA15" s="321">
        <f t="shared" ca="1" si="243"/>
        <v>0.98953090909090913</v>
      </c>
      <c r="CB15" s="320">
        <f>INDEX('SO JUNI 2026 (Rev.2)'!$B$6:$BI$51,MATCH(B15,'SO JUNI 2026 (Rev.2)'!$B$6:$B$51,0),MATCH($CB$3,'SO JUNI 2026 (Rev.2)'!$B$5:$XI$5,0))</f>
        <v>0</v>
      </c>
      <c r="CC15" s="320">
        <f>INDEX('Summary sales'!$A$6:$BY$50,MATCH($B15,'Summary sales'!$A$6:$A$50,0),MATCH($CB$3,'Summary sales'!$A$7:$BY$7,0))</f>
        <v>0</v>
      </c>
      <c r="CD15" s="320">
        <f t="shared" si="20"/>
        <v>0</v>
      </c>
      <c r="CE15" s="321" t="e">
        <f t="shared" si="244"/>
        <v>#DIV/0!</v>
      </c>
      <c r="CF15" s="320">
        <f>INDEX('SO JUNI 2026 (Rev.2)'!$B$6:$BI$51,MATCH(B15,'SO JUNI 2026 (Rev.2)'!$B$6:$B$51,0),MATCH($CF$3,'SO JUNI 2026 (Rev.2)'!$B$5:$XI$5,0))</f>
        <v>89.451612903225808</v>
      </c>
      <c r="CG15" s="320">
        <f>INDEX('Summary sales'!$A$6:$BY$50,MATCH($B15,'Summary sales'!$A$6:$A$50,0),MATCH($CF$3,'Summary sales'!$A$7:$BY$7,0))</f>
        <v>59</v>
      </c>
      <c r="CH15" s="320">
        <f t="shared" si="21"/>
        <v>-30.451612903225808</v>
      </c>
      <c r="CI15" s="321">
        <f t="shared" si="245"/>
        <v>0.65957446808510634</v>
      </c>
      <c r="CJ15" s="320">
        <f>INDEX('SO JUNI 2026 (Rev.2)'!$B$6:$BI$51,MATCH(B15,'SO JUNI 2026 (Rev.2)'!$B$6:$B$51,0),MATCH($CJ$3,'SO JUNI 2026 (Rev.2)'!$B$5:$XI$5,0))</f>
        <v>3500</v>
      </c>
      <c r="CK15" s="320">
        <f>INDEX('Summary sales'!$A$6:$BY$50,MATCH($B15,'Summary sales'!$A$6:$A$50,0),MATCH($CJ$3,'Summary sales'!$A$7:$BY$7,0))</f>
        <v>4032.5</v>
      </c>
      <c r="CL15" s="320">
        <f t="shared" si="22"/>
        <v>532.5</v>
      </c>
      <c r="CM15" s="321">
        <f t="shared" si="246"/>
        <v>1.1521428571428571</v>
      </c>
      <c r="CN15" s="320">
        <f>INDEX('SO JUNI 2026 (Rev.2)'!$B$6:$BI$51,MATCH(B15,'SO JUNI 2026 (Rev.2)'!$B$6:$B$51,0),MATCH($CN$3,'SO JUNI 2026 (Rev.2)'!$B$5:$XI$5,0))</f>
        <v>5500</v>
      </c>
      <c r="CO15" s="320">
        <f>INDEX('Summary sales'!$A$6:$BY$50,MATCH($B15,'Summary sales'!$A$6:$A$50,0),MATCH($CN$3,'Summary sales'!$A$7:$BY$7,0))</f>
        <v>5093.5999999996275</v>
      </c>
      <c r="CP15" s="320">
        <f t="shared" si="23"/>
        <v>-406.40000000037253</v>
      </c>
      <c r="CQ15" s="321">
        <f t="shared" si="247"/>
        <v>0.92610909090902316</v>
      </c>
      <c r="CR15" s="320">
        <f>INDEX('SO JUNI 2026 (Rev.2)'!$B$6:$BI$51,MATCH(B15,'SO JUNI 2026 (Rev.2)'!$B$6:$B$51,0),MATCH($CR$3,'SO JUNI 2026 (Rev.2)'!$B$5:$XI$5,0))</f>
        <v>0</v>
      </c>
      <c r="CS15" s="320">
        <f>INDEX('Summary sales'!$A$6:$BY$50,MATCH($B15,'Summary sales'!$A$6:$A$50,0),MATCH($CR$3,'Summary sales'!$A$7:$BY$7,0))</f>
        <v>0</v>
      </c>
      <c r="CT15" s="320">
        <f t="shared" si="24"/>
        <v>0</v>
      </c>
      <c r="CU15" s="321">
        <f t="shared" si="248"/>
        <v>0.92610909090902316</v>
      </c>
      <c r="CV15" s="320">
        <f>INDEX('SO JUNI 2026 (Rev.2)'!$B$6:$BI$51,MATCH(B15,'SO JUNI 2026 (Rev.2)'!$B$6:$B$51,0),MATCH($CV$3,'SO JUNI 2026 (Rev.2)'!$B$5:$XI$5,0))</f>
        <v>4000</v>
      </c>
      <c r="CW15" s="320">
        <f>INDEX('Summary sales'!$A$6:$BY$50,MATCH($B15,'Summary sales'!$A$6:$A$50,0),MATCH($CV$3,'Summary sales'!$A$7:$BY$7,0))</f>
        <v>5204.3600000001024</v>
      </c>
      <c r="CX15" s="320">
        <f t="shared" si="25"/>
        <v>1204.3600000001024</v>
      </c>
      <c r="CY15" s="321">
        <f t="shared" si="249"/>
        <v>1.3010900000000256</v>
      </c>
      <c r="CZ15" s="320">
        <f>INDEX('SO JUNI 2026 (Rev.2)'!$B$6:$BI$51,MATCH(B15,'SO JUNI 2026 (Rev.2)'!$B$6:$B$51,0),MATCH($CZ$3,'SO JUNI 2026 (Rev.2)'!$B$5:$XI$5,0))</f>
        <v>5000</v>
      </c>
      <c r="DA15" s="320">
        <f>INDEX('Summary sales'!$A$6:$BY$50,MATCH($B15,'Summary sales'!$A$6:$A$50,0),MATCH($CZ$3,'Summary sales'!$A$7:$BY$7,0))</f>
        <v>7002.0500000000029</v>
      </c>
      <c r="DB15" s="320">
        <f t="shared" si="26"/>
        <v>2002.0500000000029</v>
      </c>
      <c r="DC15" s="321">
        <f t="shared" si="250"/>
        <v>1.3010900000000256</v>
      </c>
      <c r="DD15" s="320">
        <f>INDEX('SO JUNI 2026 (Rev.2)'!$B$6:$BI$51,MATCH(B15,'SO JUNI 2026 (Rev.2)'!$B$6:$B$51,0),MATCH($DD$3,'SO JUNI 2026 (Rev.2)'!$B$5:$XI$5,0))</f>
        <v>8000</v>
      </c>
      <c r="DE15" s="320">
        <f>INDEX('Summary sales'!$A$6:$BY$50,MATCH($B15,'Summary sales'!$A$6:$A$50,0),MATCH($DD$3,'Summary sales'!$A$7:$BY$7,0))</f>
        <v>7896.0999999998603</v>
      </c>
      <c r="DF15" s="320">
        <f t="shared" si="27"/>
        <v>-103.9000000001397</v>
      </c>
      <c r="DG15" s="321">
        <f t="shared" si="251"/>
        <v>0.98701249999998253</v>
      </c>
      <c r="DH15" s="320">
        <f>INDEX('SO JUNI 2026 (Rev.2)'!$B$6:$BI$51,MATCH(B15,'SO JUNI 2026 (Rev.2)'!$B$6:$B$51,0),MATCH($DH$3,'SO JUNI 2026 (Rev.2)'!$B$5:$XI$5,0))</f>
        <v>16000</v>
      </c>
      <c r="DI15" s="320">
        <f>INDEX('Summary sales'!$A$6:$BY$50,MATCH($B15,'Summary sales'!$A$6:$A$50,0),MATCH($DH$3,'Summary sales'!$A$7:$BY$7,0))</f>
        <v>17085.828999996185</v>
      </c>
      <c r="DJ15" s="320">
        <f t="shared" si="28"/>
        <v>1085.8289999961853</v>
      </c>
      <c r="DK15" s="321">
        <f t="shared" si="252"/>
        <v>1.0678643124997615</v>
      </c>
      <c r="DL15" s="320">
        <f>INDEX('SO JUNI 2026 (Rev.2)'!$B$6:$BI$51,MATCH(B15,'SO JUNI 2026 (Rev.2)'!$B$6:$B$51,0),MATCH($DL$3,'SO JUNI 2026 (Rev.2)'!$B$5:$XI$5,0))</f>
        <v>2020.8603225806426</v>
      </c>
      <c r="DM15" s="320">
        <f>INDEX('Summary sales'!$A$6:$BY$50,MATCH($B15,'Summary sales'!$A$6:$A$50,0),MATCH($DL$3,'Summary sales'!$A$7:$BY$7,0))</f>
        <v>1279.4599999999627</v>
      </c>
      <c r="DN15" s="320">
        <f t="shared" si="29"/>
        <v>-741.40032258067981</v>
      </c>
      <c r="DO15" s="321">
        <f t="shared" si="253"/>
        <v>0.63312638963888901</v>
      </c>
      <c r="DP15" s="320">
        <f>INDEX('SO JUNI 2026 (Rev.2)'!$B$6:$BI$51,MATCH(B15,'SO JUNI 2026 (Rev.2)'!$B$6:$B$51,0),MATCH($DP$3,'SO JUNI 2026 (Rev.2)'!$B$5:$XI$5,0))</f>
        <v>800</v>
      </c>
      <c r="DQ15" s="320">
        <f>INDEX('Summary sales'!$A$6:$BY$50,MATCH($B15,'Summary sales'!$A$6:$A$50,0),MATCH($DP$3,'Summary sales'!$A$7:$BY$7,0))</f>
        <v>675.5</v>
      </c>
      <c r="DR15" s="320">
        <f t="shared" si="30"/>
        <v>-124.5</v>
      </c>
      <c r="DS15" s="321">
        <f t="shared" si="254"/>
        <v>0.84437499999999999</v>
      </c>
      <c r="DT15" s="320">
        <f>INDEX('SO JUNI 2026 (Rev.2)'!$B$6:$BI$51,MATCH(B15,'SO JUNI 2026 (Rev.2)'!$B$6:$B$51,0),MATCH($DT$3,'SO JUNI 2026 (Rev.2)'!$B$5:$XI$5,0))</f>
        <v>7200</v>
      </c>
      <c r="DU15" s="320">
        <f>INDEX('Summary sales'!$A$6:$BY$50,MATCH($B15,'Summary sales'!$A$6:$A$50,0),MATCH($DT$3,'Summary sales'!$A$7:$BY$7,0))</f>
        <v>9133.5</v>
      </c>
      <c r="DV15" s="320">
        <f t="shared" si="31"/>
        <v>1933.5</v>
      </c>
      <c r="DW15" s="321">
        <f t="shared" si="255"/>
        <v>1.2685416666666667</v>
      </c>
      <c r="DX15" s="320">
        <f>INDEX('SO JUNI 2026 (Rev.2)'!$B$6:$BI$51,MATCH(B15,'SO JUNI 2026 (Rev.2)'!$B$6:$B$51,0),MATCH($DX$3,'SO JUNI 2026 (Rev.2)'!$B$5:$XI$5,0))</f>
        <v>3499.876774193548</v>
      </c>
      <c r="DY15" s="320">
        <f>INDEX('Summary sales'!$A$6:$BY$50,MATCH($B15,'Summary sales'!$A$6:$A$50,0),MATCH($DX$3,'Summary sales'!$A$7:$BY$7,0))</f>
        <v>2545.7199999999721</v>
      </c>
      <c r="DZ15" s="320">
        <f t="shared" si="32"/>
        <v>-954.15677419357598</v>
      </c>
      <c r="EA15" s="321">
        <f t="shared" si="256"/>
        <v>0.72737418036283985</v>
      </c>
      <c r="EB15" s="320">
        <f>INDEX('SO JUNI 2026 (Rev.2)'!$B$6:$BI$51,MATCH(B15,'SO JUNI 2026 (Rev.2)'!$B$6:$B$51,0),MATCH($EB$3,'SO JUNI 2026 (Rev.2)'!$B$5:$XI$5,0))</f>
        <v>2043.2745161290325</v>
      </c>
      <c r="EC15" s="320">
        <f>INDEX('Summary sales'!$A$6:$BY$50,MATCH($B15,'Summary sales'!$A$6:$A$50,0),MATCH($EB$3,'Summary sales'!$A$7:$BY$7,0))</f>
        <v>1595.5200000000186</v>
      </c>
      <c r="ED15" s="320">
        <f t="shared" si="33"/>
        <v>-447.75451612901384</v>
      </c>
      <c r="EE15" s="321">
        <f t="shared" si="257"/>
        <v>0.78086423894852797</v>
      </c>
      <c r="EF15" s="320">
        <f>INDEX('SO JUNI 2026 (Rev.2)'!$B$6:$BI$51,MATCH(B15,'SO JUNI 2026 (Rev.2)'!$B$6:$B$51,0),MATCH($EF$3,'SO JUNI 2026 (Rev.2)'!$B$5:$XI$5,0))</f>
        <v>0</v>
      </c>
      <c r="EG15" s="320">
        <f>INDEX('Summary sales'!$A$6:$BY$50,MATCH($B15,'Summary sales'!$A$6:$A$50,0),MATCH($EF$3,'Summary sales'!$A$7:$BY$7,0))</f>
        <v>0</v>
      </c>
      <c r="EH15" s="320">
        <f t="shared" si="34"/>
        <v>0</v>
      </c>
      <c r="EI15" s="321" t="e">
        <f t="shared" si="258"/>
        <v>#DIV/0!</v>
      </c>
      <c r="EJ15" s="320">
        <f>INDEX('SO JUNI 2026 (Rev.2)'!$B$6:$BI$51,MATCH(B15,'SO JUNI 2026 (Rev.2)'!$B$6:$B$51,0),MATCH($EJ$3,'SO JUNI 2026 (Rev.2)'!$B$5:$XI$5,0))</f>
        <v>1000</v>
      </c>
      <c r="EK15" s="320">
        <f>INDEX('Summary sales'!$A$6:$BY$50,MATCH($B15,'Summary sales'!$A$6:$A$50,0),MATCH($EJ$3,'Summary sales'!$A$7:$BY$7,0))</f>
        <v>462.01000000000931</v>
      </c>
      <c r="EL15" s="320">
        <f t="shared" si="35"/>
        <v>-537.98999999999069</v>
      </c>
      <c r="EM15" s="321">
        <f t="shared" si="259"/>
        <v>0.4620100000000093</v>
      </c>
      <c r="EN15" s="320">
        <f>INDEX('SO JUNI 2026 (Rev.2)'!$B$6:$BI$51,MATCH(B15,'SO JUNI 2026 (Rev.2)'!$B$6:$B$51,0),MATCH($EN$3,'SO JUNI 2026 (Rev.2)'!$B$5:$XI$5,0))</f>
        <v>11007.047419354845</v>
      </c>
      <c r="EO15" s="320">
        <f>INDEX('Summary sales'!$A$6:$BY$50,MATCH($B15,'Summary sales'!$A$6:$A$50,0),MATCH($EN$3,'Summary sales'!$A$7:$BY$7,0))</f>
        <v>10806.580000000075</v>
      </c>
      <c r="EP15" s="320">
        <f t="shared" si="36"/>
        <v>-200.46741935477075</v>
      </c>
      <c r="EQ15" s="321">
        <f t="shared" si="260"/>
        <v>0.9817873575249374</v>
      </c>
      <c r="ER15" s="320">
        <f>INDEX('SO JUNI 2026 (Rev.2)'!$B$6:$BI$51,MATCH(B15,'SO JUNI 2026 (Rev.2)'!$B$6:$B$51,0),MATCH($ER$3,'SO JUNI 2026 (Rev.2)'!$B$5:$XI$5,0))</f>
        <v>1519.5448387096778</v>
      </c>
      <c r="ES15" s="320">
        <f>INDEX('Summary sales'!$A$6:$BY$50,MATCH($B15,'Summary sales'!$A$6:$A$50,0),MATCH($ER$3,'Summary sales'!$A$7:$BY$7,0))</f>
        <v>2322.6200000001118</v>
      </c>
      <c r="ET15" s="320">
        <f t="shared" si="37"/>
        <v>803.07516129043393</v>
      </c>
      <c r="EU15" s="321">
        <f t="shared" si="261"/>
        <v>1.5284971794398416</v>
      </c>
      <c r="EV15" s="320">
        <f>INDEX('SO JUNI 2026 (Rev.2)'!$B$6:$BI$51,MATCH(B15,'SO JUNI 2026 (Rev.2)'!$B$6:$B$51,0),MATCH($EV$3,'SO JUNI 2026 (Rev.2)'!$B$5:$XI$5,0))</f>
        <v>3999.6741935483842</v>
      </c>
      <c r="EW15" s="320">
        <f>INDEX('Summary sales'!$A$6:$BY$50,MATCH($B15,'Summary sales'!$A$6:$A$50,0),MATCH($EV$3,'Summary sales'!$A$7:$BY$7,0))</f>
        <v>2646.0800000000745</v>
      </c>
      <c r="EX15" s="320">
        <f t="shared" si="38"/>
        <v>-1353.5941935483097</v>
      </c>
      <c r="EY15" s="321">
        <f t="shared" si="262"/>
        <v>0.6615738862601096</v>
      </c>
      <c r="EZ15" s="320">
        <f>INDEX('SO JUNI 2026 (Rev.2)'!$B$6:$BI$51,MATCH(B15,'SO JUNI 2026 (Rev.2)'!$B$6:$B$51,0),MATCH($EZ$3,'SO JUNI 2026 (Rev.2)'!$B$5:$XI$5,0))</f>
        <v>7000</v>
      </c>
      <c r="FA15" s="320">
        <f>INDEX('Summary sales'!$A$6:$BY$50,MATCH(B15,'Summary sales'!$A$6:$A$50,0),MATCH($EZ$3,'Summary sales'!$A$7:$BY$7,0))</f>
        <v>7356.6499999999069</v>
      </c>
      <c r="FB15" s="320">
        <f t="shared" si="39"/>
        <v>356.64999999990687</v>
      </c>
      <c r="FC15" s="321">
        <f t="shared" si="263"/>
        <v>1.0509499999999867</v>
      </c>
      <c r="FD15" s="320">
        <f>INDEX('SO JUNI 2026 (Rev.2)'!$B$6:$BI$51,MATCH(B15,'SO JUNI 2026 (Rev.2)'!$B$6:$B$51,0),MATCH($FD$3,'SO JUNI 2026 (Rev.2)'!$B$5:$XI$5,0))</f>
        <v>8000</v>
      </c>
      <c r="FE15" s="320">
        <f>INDEX('Summary sales'!$A$6:$BY$50,MATCH($B15,'Summary sales'!$A$6:$A$50,0),MATCH($FD$3,'Summary sales'!$A$7:$BY$7,0))</f>
        <v>5395.9399999999441</v>
      </c>
      <c r="FF15" s="320">
        <f t="shared" si="40"/>
        <v>-2604.0600000000559</v>
      </c>
      <c r="FG15" s="321">
        <f t="shared" si="264"/>
        <v>0.67449249999999306</v>
      </c>
      <c r="FH15" s="320">
        <f>INDEX('SO JUNI 2026 (Rev.2)'!$B$6:$BI$51,MATCH(B15,'SO JUNI 2026 (Rev.2)'!$B$6:$B$51,0),MATCH($FH$3,'SO JUNI 2026 (Rev.2)'!$B$5:$XI$5,0))</f>
        <v>29000</v>
      </c>
      <c r="FI15" s="320">
        <f>INDEX('Summary sales'!$A$6:$BY$50,MATCH($B15,'Summary sales'!$A$6:$A$50,0),MATCH($FH$3,'Summary sales'!$A$7:$BY$7,0))</f>
        <v>41581.919999999925</v>
      </c>
      <c r="FJ15" s="320">
        <f t="shared" si="41"/>
        <v>12581.919999999925</v>
      </c>
      <c r="FK15" s="321">
        <f t="shared" si="265"/>
        <v>1.4338593103448249</v>
      </c>
      <c r="FL15" s="320">
        <f>INDEX('SO JUNI 2026 (Rev.2)'!$B$6:$BI$51,MATCH(B15,'SO JUNI 2026 (Rev.2)'!$B$6:$B$51,0),MATCH($FL$3,'SO JUNI 2026 (Rev.2)'!$B$5:$XI$5,0))</f>
        <v>8000</v>
      </c>
      <c r="FM15" s="320">
        <f>INDEX('Summary sales'!$A$6:$BY$50,MATCH(B15,'Summary sales'!$A$6:$A$50,0),MATCH($FL$3,'Summary sales'!$A$7:$BY$7,0))</f>
        <v>1925.75</v>
      </c>
      <c r="FN15" s="320">
        <f t="shared" si="42"/>
        <v>-6074.25</v>
      </c>
      <c r="FO15" s="321">
        <f t="shared" si="266"/>
        <v>0.24071875000000001</v>
      </c>
      <c r="FP15" s="320">
        <f>INDEX('SO JUNI 2026 (Rev.2)'!$B$6:$BI$51,MATCH(B15,'SO JUNI 2026 (Rev.2)'!$B$6:$B$51,0),MATCH($FP$3,'SO JUNI 2026 (Rev.2)'!$B$5:$XI$5,0))</f>
        <v>3500</v>
      </c>
      <c r="FQ15" s="320">
        <f>INDEX('Summary sales'!$A$6:$BY$50,MATCH(B15,'Summary sales'!$A$6:$A$50,0),MATCH($FP$3,'Summary sales'!$A$7:$BY$7,0))</f>
        <v>3235</v>
      </c>
      <c r="FR15" s="320">
        <f t="shared" si="43"/>
        <v>-265</v>
      </c>
      <c r="FS15" s="321">
        <f t="shared" si="267"/>
        <v>0.92428571428571427</v>
      </c>
      <c r="FT15" s="320">
        <f>INDEX('SO JUNI 2026 (Rev.2)'!$B$6:$BI$51,MATCH(B15,'SO JUNI 2026 (Rev.2)'!$B$6:$B$51,0),MATCH($FT$3,'SO JUNI 2026 (Rev.2)'!$B$5:$XI$5,0))</f>
        <v>850</v>
      </c>
      <c r="FU15" s="320">
        <f>INDEX('Summary sales'!$A$6:$BY$50,MATCH(B15,'Summary sales'!$A$6:$A$50,0),MATCH($FT$3,'Summary sales'!$A$7:$BY$7,0))</f>
        <v>524.38000000000466</v>
      </c>
      <c r="FV15" s="320">
        <f t="shared" si="44"/>
        <v>-325.61999999999534</v>
      </c>
      <c r="FW15" s="321">
        <f t="shared" si="268"/>
        <v>0.61691764705882901</v>
      </c>
      <c r="FX15" s="320">
        <f>INDEX('SO JUNI 2026 (Rev.2)'!$B$6:$BI$51,MATCH(B15,'SO JUNI 2026 (Rev.2)'!$B$6:$B$51,0),MATCH($FX$3,'SO JUNI 2026 (Rev.2)'!$B$5:$XI$5,0))</f>
        <v>3800</v>
      </c>
      <c r="FY15" s="320">
        <f>INDEX('Summary sales'!$A$6:$BY$50,MATCH(B15,'Summary sales'!$A$6:$A$50,0),MATCH($FX$3,'Summary sales'!$A$7:$BY$7,0))</f>
        <v>3741.3700000001118</v>
      </c>
      <c r="FZ15" s="320">
        <f t="shared" si="45"/>
        <v>-58.629999999888241</v>
      </c>
      <c r="GA15" s="321">
        <f t="shared" si="269"/>
        <v>0.98457105263160838</v>
      </c>
      <c r="GB15" s="320">
        <f>INDEX('SO JUNI 2026 (Rev.2)'!$B$6:$BI$51,MATCH(B15,'SO JUNI 2026 (Rev.2)'!$B$6:$B$51,0),MATCH($GB$3,'SO JUNI 2026 (Rev.2)'!$B$5:$XI$5,0))</f>
        <v>2044.9996774193546</v>
      </c>
      <c r="GC15" s="320">
        <f>INDEX('Summary sales'!$A$6:$BY$50,MATCH(B15,'Summary sales'!$A$6:$A$50,0),MATCH($GB$3,'Summary sales'!$A$7:$BY$7,0))</f>
        <v>858.63999999989755</v>
      </c>
      <c r="GD15" s="320">
        <f t="shared" si="46"/>
        <v>-1186.3596774194571</v>
      </c>
      <c r="GE15" s="321">
        <f t="shared" si="270"/>
        <v>0.41987292686688377</v>
      </c>
      <c r="GF15" s="320">
        <f>INDEX('SO JUNI 2026 (Rev.2)'!$B$6:$BI$51,MATCH(B15,'SO JUNI 2026 (Rev.2)'!$B$6:$B$51,0),MATCH($GF$3,'SO JUNI 2026 (Rev.2)'!$B$5:$XI$5,0))</f>
        <v>369.61070967741654</v>
      </c>
      <c r="GG15" s="320">
        <f>INDEX('Summary sales'!$A$6:$BY$50,MATCH(B15,'Summary sales'!$A$6:$A$50,0),MATCH($GF$3,'Summary sales'!$A$7:$BY$7,0))</f>
        <v>0</v>
      </c>
      <c r="GH15" s="320">
        <f t="shared" si="47"/>
        <v>-369.61070967741654</v>
      </c>
      <c r="GI15" s="321">
        <f t="shared" si="271"/>
        <v>0</v>
      </c>
      <c r="GJ15" s="320">
        <f>INDEX('SO JUNI 2026 (Rev.2)'!$B$6:$BI$51,MATCH(B15,'SO JUNI 2026 (Rev.2)'!$B$6:$B$51,0),MATCH($GJ$3,'SO JUNI 2026 (Rev.2)'!$B$5:$XI$5,0))</f>
        <v>0</v>
      </c>
      <c r="GK15" s="320">
        <f>INDEX('Summary sales'!$A$6:$BY$50,MATCH(B15,'Summary sales'!$A$6:$A$50,0),MATCH($GJ$3,'Summary sales'!$A$7:$BY$7,0))</f>
        <v>0</v>
      </c>
      <c r="GL15" s="320">
        <f t="shared" si="48"/>
        <v>0</v>
      </c>
      <c r="GM15" s="321" t="e">
        <f t="shared" si="272"/>
        <v>#DIV/0!</v>
      </c>
      <c r="GN15" s="320">
        <f>INDEX('SO JUNI 2026 (Rev.2)'!$B$6:$BI$51,MATCH(B15,'SO JUNI 2026 (Rev.2)'!$B$6:$B$51,0),MATCH($GN$3,'SO JUNI 2026 (Rev.2)'!$B$5:$XI$5,0))</f>
        <v>0</v>
      </c>
      <c r="GO15" s="320">
        <f>INDEX('Summary sales'!$A$6:$BY$50,MATCH($B15,'Summary sales'!$A$6:$A$50,0),MATCH($GN$3,'Summary sales'!$A$7:$BY$7,0))</f>
        <v>0</v>
      </c>
      <c r="GP15" s="320">
        <f t="shared" si="49"/>
        <v>0</v>
      </c>
      <c r="GQ15" s="321" t="e">
        <f t="shared" si="273"/>
        <v>#DIV/0!</v>
      </c>
      <c r="GR15" s="320">
        <f>INDEX('SO JUNI 2026 (Rev.2)'!$B$6:$BI$51,MATCH(B15,'SO JUNI 2026 (Rev.2)'!$B$6:$B$51,0),MATCH($GR$3,'SO JUNI 2026 (Rev.2)'!$B$5:$XI$5,0))</f>
        <v>1121.900322580635</v>
      </c>
      <c r="GS15" s="320">
        <f>INDEX('Summary sales'!$A$6:$BY$50,MATCH($B15,'Summary sales'!$A$6:$A$50,0),MATCH($GR$3,'Summary sales'!$A$7:$BY$7,0))</f>
        <v>91.709999999962747</v>
      </c>
      <c r="GT15" s="320">
        <f t="shared" si="50"/>
        <v>-1030.1903225806723</v>
      </c>
      <c r="GU15" s="321">
        <f t="shared" si="274"/>
        <v>8.1745230083371534E-2</v>
      </c>
      <c r="GV15" s="320">
        <f>INDEX('SO JUNI 2026 (Rev.2)'!$B$6:$BI$51,MATCH(B15,'SO JUNI 2026 (Rev.2)'!$B$6:$B$51,0),MATCH($GV$3,'SO JUNI 2026 (Rev.2)'!$B$5:$XI$5,0))</f>
        <v>1800</v>
      </c>
      <c r="GW15" s="320">
        <f>INDEX('Summary sales'!$A$6:$BY$50,MATCH(B15,'Summary sales'!$A$6:$A$50,0),MATCH($GV$3,'Summary sales'!$A$7:$BY$7,0))</f>
        <v>2829.0499999999993</v>
      </c>
      <c r="GX15" s="320">
        <f t="shared" si="51"/>
        <v>1029.0499999999993</v>
      </c>
      <c r="GY15" s="321">
        <f t="shared" si="275"/>
        <v>1.5716944444444441</v>
      </c>
      <c r="GZ15" s="320">
        <f>INDEX('SO JUNI 2026 (Rev.2)'!$B$6:$BI$51,MATCH(B15,'SO JUNI 2026 (Rev.2)'!$B$6:$B$51,0),MATCH($GZ$3,'SO JUNI 2026 (Rev.2)'!$B$5:$XI$5,0))</f>
        <v>2499.7025806451697</v>
      </c>
      <c r="HA15" s="320">
        <f>INDEX('Summary sales'!$A$6:$BY$50,MATCH(B15,'Summary sales'!$A$6:$A$50,0),MATCH($GZ$3,'Summary sales'!$A$7:$BY$7,0))</f>
        <v>5136.7800000002608</v>
      </c>
      <c r="HB15" s="320">
        <f t="shared" si="52"/>
        <v>2637.077419355091</v>
      </c>
      <c r="HC15" s="321">
        <f t="shared" si="276"/>
        <v>2.0549564735315293</v>
      </c>
      <c r="HD15" s="320">
        <f>INDEX('SO JUNI 2026 (Rev.2)'!$B$6:$BI$51,MATCH(B15,'SO JUNI 2026 (Rev.2)'!$B$6:$B$51,0),MATCH($HD$3,'SO JUNI 2026 (Rev.2)'!$B$5:$XI$5,0))</f>
        <v>15000</v>
      </c>
      <c r="HE15" s="320">
        <f>INDEX('Summary sales'!$A$6:$BY$50,MATCH(B15,'Summary sales'!$A$6:$A$50,0),MATCH($HD$3,'Summary sales'!$A$7:$BY$7,0))</f>
        <v>4108.4989999999998</v>
      </c>
      <c r="HF15" s="320">
        <f t="shared" si="53"/>
        <v>-10891.501</v>
      </c>
      <c r="HG15" s="321">
        <f t="shared" si="277"/>
        <v>0.27389993333333335</v>
      </c>
      <c r="HH15" s="320">
        <f>INDEX('SO JUNI 2026 (Rev.2)'!$B$6:$BI$51,MATCH(B15,'SO JUNI 2026 (Rev.2)'!$B$6:$B$51,0),MATCH($HH$3,'SO JUNI 2026 (Rev.2)'!$B$5:$XI$5,0))</f>
        <v>13500</v>
      </c>
      <c r="HI15" s="320">
        <f>INDEX('Summary sales'!$A$6:$BY$50,MATCH(B15,'Summary sales'!$A$6:$A$50,0),MATCH($HH$3,'Summary sales'!$A$7:$BY$7,0))</f>
        <v>8852.5010000020266</v>
      </c>
      <c r="HJ15" s="320">
        <f t="shared" si="54"/>
        <v>-4647.4989999979734</v>
      </c>
      <c r="HK15" s="353">
        <f t="shared" si="278"/>
        <v>0.65574081481496493</v>
      </c>
    </row>
    <row r="16" spans="1:234" s="303" customFormat="1" ht="15" customHeight="1">
      <c r="A16" s="687"/>
      <c r="B16" s="318">
        <f t="shared" si="279"/>
        <v>46183</v>
      </c>
      <c r="C16" s="319" t="str">
        <f t="shared" si="221"/>
        <v>Rab</v>
      </c>
      <c r="D16" s="320">
        <f t="shared" si="222"/>
        <v>221786.63232258061</v>
      </c>
      <c r="E16" s="320">
        <f t="shared" ca="1" si="223"/>
        <v>225963.55600000179</v>
      </c>
      <c r="F16" s="320">
        <f t="shared" ca="1" si="1"/>
        <v>4176.9236774211749</v>
      </c>
      <c r="G16" s="321">
        <f t="shared" ca="1" si="224"/>
        <v>1.0188330722806864</v>
      </c>
      <c r="H16" s="320">
        <f>INDEX('SO JUNI 2026 (Rev.2)'!$B$6:$BI$51,MATCH(B16,'SO JUNI 2026 (Rev.2)'!$B$6:$B$51,0),MATCH($H$3,'SO JUNI 2026 (Rev.2)'!$B$5:$XI$5,0))</f>
        <v>1199.5729032258068</v>
      </c>
      <c r="I16" s="320">
        <f>INDEX('Summary sales'!$A$6:$BY$50,MATCH(B16,'Summary sales'!$A$6:$A$50,0),MATCH($H$3,'Summary sales'!$A$7:$BY$7,0))</f>
        <v>831.62000000011176</v>
      </c>
      <c r="J16" s="320">
        <f t="shared" si="2"/>
        <v>-367.95290322569508</v>
      </c>
      <c r="K16" s="321">
        <f t="shared" si="225"/>
        <v>0.69326340880473203</v>
      </c>
      <c r="L16" s="320">
        <f>INDEX('SO JUNI 2026 (Rev.2)'!$B$6:$BI$51,MATCH(B16,'SO JUNI 2026 (Rev.2)'!$B$6:$B$51,0),MATCH($L$3,'SO JUNI 2026 (Rev.2)'!$B$5:$XI$5,0))</f>
        <v>2000</v>
      </c>
      <c r="M16" s="320">
        <f>INDEX('Summary sales'!$A$6:$BY$50,MATCH($B16,'Summary sales'!$A$6:$A$50,0),MATCH($L$3,'Summary sales'!$A$7:$BY$7,0))</f>
        <v>1693.2199999988079</v>
      </c>
      <c r="N16" s="320">
        <f t="shared" si="3"/>
        <v>-306.78000000119209</v>
      </c>
      <c r="O16" s="321">
        <f t="shared" si="226"/>
        <v>0.84660999999940401</v>
      </c>
      <c r="P16" s="320">
        <f>INDEX('SO JUNI 2026 (Rev.2)'!$B$6:$BI$51,MATCH(B16,'SO JUNI 2026 (Rev.2)'!$B$6:$B$51,0),MATCH($P$3,'SO JUNI 2026 (Rev.2)'!$B$5:$XI$5,0))</f>
        <v>1200</v>
      </c>
      <c r="Q16" s="320">
        <f>INDEX('Summary sales'!$A$6:$BY$50,MATCH($B16,'Summary sales'!$A$6:$A$50,0),MATCH($P$3,'Summary sales'!$A$7:$BY$7,0))</f>
        <v>1233.9399999999441</v>
      </c>
      <c r="R16" s="320">
        <f t="shared" si="4"/>
        <v>33.939999999944121</v>
      </c>
      <c r="S16" s="321">
        <f t="shared" si="227"/>
        <v>1.0282833333332868</v>
      </c>
      <c r="T16" s="320">
        <f>INDEX('SO JUNI 2026 (Rev.2)'!$B$6:$BI$51,MATCH(B16,'SO JUNI 2026 (Rev.2)'!$B$6:$B$51,0),MATCH($T$3,'SO JUNI 2026 (Rev.2)'!$B$5:$XI$5,0))</f>
        <v>3300</v>
      </c>
      <c r="U16" s="320">
        <f>INDEX('Summary sales'!$A$6:$BY$50,MATCH($B16,'Summary sales'!$A$6:$A$50,0),MATCH($T$3,'Summary sales'!$A$7:$BY$7,0))</f>
        <v>4353.8999999999069</v>
      </c>
      <c r="V16" s="320">
        <f t="shared" si="5"/>
        <v>1053.8999999999069</v>
      </c>
      <c r="W16" s="321">
        <f t="shared" si="228"/>
        <v>1.3193636363636081</v>
      </c>
      <c r="X16" s="320">
        <f>INDEX('SO JUNI 2026 (Rev.2)'!$B$6:$BI$51,MATCH(B16,'SO JUNI 2026 (Rev.2)'!$B$6:$B$51,0),MATCH($X$3,'SO JUNI 2026 (Rev.2)'!$B$5:$XI$5,0))</f>
        <v>644.02064516129087</v>
      </c>
      <c r="Y16" s="320">
        <f>INDEX('Summary sales'!$A$6:$BY$50,MATCH($B16,'Summary sales'!$A$6:$A$50,0),MATCH($X$3,'Summary sales'!$A$7:$BY$7,0))</f>
        <v>683.4100000000326</v>
      </c>
      <c r="Z16" s="320">
        <f t="shared" si="6"/>
        <v>39.389354838741724</v>
      </c>
      <c r="AA16" s="321">
        <f t="shared" si="229"/>
        <v>1.0611616337685523</v>
      </c>
      <c r="AB16" s="320">
        <f>INDEX('SO JUNI 2026 (Rev.2)'!$B$6:$BI$51,MATCH(B16,'SO JUNI 2026 (Rev.2)'!$B$6:$B$51,0),MATCH($AB$3,'SO JUNI 2026 (Rev.2)'!$B$5:$XI$5,0))</f>
        <v>0</v>
      </c>
      <c r="AC16" s="320">
        <f>INDEX('Summary sales'!$A$6:$BY$50,MATCH($B16,'Summary sales'!$A$6:$A$50,0),MATCH($AB$3,'Summary sales'!$A$7:$BY$7,0))</f>
        <v>0</v>
      </c>
      <c r="AD16" s="320">
        <f t="shared" si="230"/>
        <v>0</v>
      </c>
      <c r="AE16" s="321">
        <f t="shared" si="231"/>
        <v>0</v>
      </c>
      <c r="AF16" s="320">
        <f>INDEX('SO JUNI 2026 (Rev.2)'!$B$6:$BI$51,MATCH(B16,'SO JUNI 2026 (Rev.2)'!$B$6:$B$51,0),MATCH($AF$3,'SO JUNI 2026 (Rev.2)'!$B$5:$XI$5,0))</f>
        <v>150</v>
      </c>
      <c r="AG16" s="320">
        <f>INDEX('Summary sales'!$A$6:$BY$50,MATCH($B16,'Summary sales'!$A$6:$A$50,0),MATCH($AF$3,'Summary sales'!$A$7:$BY$7,0))</f>
        <v>0</v>
      </c>
      <c r="AH16" s="320">
        <f t="shared" si="8"/>
        <v>-150</v>
      </c>
      <c r="AI16" s="321">
        <f t="shared" si="232"/>
        <v>0</v>
      </c>
      <c r="AJ16" s="320">
        <f>INDEX('SO JUNI 2026 (Rev.2)'!$B$6:$BI$51,MATCH(B16,'SO JUNI 2026 (Rev.2)'!$B$6:$B$51,0),MATCH($AJ$3,'SO JUNI 2026 (Rev.2)'!$B$5:$XI$5,0))</f>
        <v>603.76322580644887</v>
      </c>
      <c r="AK16" s="320">
        <f>INDEX('Summary sales'!$A$6:$BY$50,MATCH($B16,'Summary sales'!$A$6:$A$50,0),MATCH($AJ$3,'Summary sales'!$A$7:$BY$7,0))</f>
        <v>931.92000000004191</v>
      </c>
      <c r="AL16" s="320">
        <f t="shared" si="9"/>
        <v>328.15677419359304</v>
      </c>
      <c r="AM16" s="321">
        <f t="shared" si="233"/>
        <v>1.5435189825535875</v>
      </c>
      <c r="AN16" s="320">
        <f>INDEX('SO JUNI 2026 (Rev.2)'!$B$6:$BI$51,MATCH(B16,'SO JUNI 2026 (Rev.2)'!$B$6:$B$51,0),MATCH($AN$3,'SO JUNI 2026 (Rev.2)'!$B$5:$XI$5,0))</f>
        <v>673.27548387096704</v>
      </c>
      <c r="AO16" s="320">
        <f>INDEX('Summary sales'!$A$6:$BY$50,MATCH($B16,'Summary sales'!$A$6:$A$50,0),MATCH($AN$3,'Summary sales'!$A$7:$BY$7,0))</f>
        <v>696.70000000006985</v>
      </c>
      <c r="AP16" s="320">
        <f t="shared" si="10"/>
        <v>23.424516129102813</v>
      </c>
      <c r="AQ16" s="321">
        <f t="shared" si="234"/>
        <v>1.0347918744856484</v>
      </c>
      <c r="AR16" s="320">
        <f>INDEX('SO JUNI 2026 (Rev.2)'!$B$6:$BI$51,MATCH(B16,'SO JUNI 2026 (Rev.2)'!$B$6:$B$51,0),MATCH($AR$3,'SO JUNI 2026 (Rev.2)'!$B$5:$XI$5,0))</f>
        <v>5500</v>
      </c>
      <c r="AS16" s="320">
        <f>INDEX('Summary sales'!$A$6:$BY$50,MATCH($B16,'Summary sales'!$A$6:$A$50,0),MATCH($AR$3,'Summary sales'!$A$7:$BY$7,0))</f>
        <v>6162.2599999997765</v>
      </c>
      <c r="AT16" s="320">
        <f t="shared" si="11"/>
        <v>662.25999999977648</v>
      </c>
      <c r="AU16" s="321">
        <f t="shared" si="235"/>
        <v>1.1204109090908685</v>
      </c>
      <c r="AV16" s="320">
        <f>INDEX('SO JUNI 2026 (Rev.2)'!$B$6:$BI$51,MATCH(B16,'SO JUNI 2026 (Rev.2)'!$B$6:$B$51,0),MATCH($AV$3,'SO JUNI 2026 (Rev.2)'!$B$5:$XI$5,0))</f>
        <v>6000</v>
      </c>
      <c r="AW16" s="320">
        <f>INDEX('Summary sales'!$A$6:$BY$50,MATCH($B16,'Summary sales'!$A$6:$A$50,0),MATCH($AV$3,'Summary sales'!$A$7:$BY$7,0))</f>
        <v>4043.7299999999814</v>
      </c>
      <c r="AX16" s="320">
        <f t="shared" si="12"/>
        <v>-1956.2700000000186</v>
      </c>
      <c r="AY16" s="321">
        <f t="shared" si="236"/>
        <v>0.67395499999999686</v>
      </c>
      <c r="AZ16" s="320">
        <f>INDEX('SO JUNI 2026 (Rev.2)'!$B$6:$BI$51,MATCH(B16,'SO JUNI 2026 (Rev.2)'!$B$6:$B$51,0),MATCH($AZ$3,'SO JUNI 2026 (Rev.2)'!$B$5:$XI$5,0))</f>
        <v>2000</v>
      </c>
      <c r="BA16" s="320">
        <f>INDEX('Summary sales'!$A$6:$BY$50,MATCH($B16,'Summary sales'!$A$6:$A$50,0),MATCH($AZ$3,'Summary sales'!$A$7:$BY$7,0))</f>
        <v>2558.5500000000466</v>
      </c>
      <c r="BB16" s="320">
        <f t="shared" si="13"/>
        <v>558.55000000004657</v>
      </c>
      <c r="BC16" s="321">
        <f t="shared" si="237"/>
        <v>1.2792750000000233</v>
      </c>
      <c r="BD16" s="320">
        <f>INDEX('SO JUNI 2026 (Rev.2)'!$B$6:$BI$51,MATCH(B16,'SO JUNI 2026 (Rev.2)'!$B$6:$B$51,0),MATCH($BD$3,'SO JUNI 2026 (Rev.2)'!$B$5:$XI$5,0))</f>
        <v>750</v>
      </c>
      <c r="BE16" s="320">
        <f>INDEX('Summary sales'!$A$6:$BY$50,MATCH($B16,'Summary sales'!$A$6:$A$50,0),MATCH($BD$3,'Summary sales'!$A$7:$BY$7,0))</f>
        <v>358.98999999999796</v>
      </c>
      <c r="BF16" s="320">
        <f t="shared" si="14"/>
        <v>-391.01000000000204</v>
      </c>
      <c r="BG16" s="321">
        <f t="shared" si="238"/>
        <v>0.4786533333333306</v>
      </c>
      <c r="BH16" s="320">
        <f>INDEX('SO JUNI 2026 (Rev.2)'!$B$6:$BI$51,MATCH(B16,'SO JUNI 2026 (Rev.2)'!$B$6:$B$51,0),MATCH($BH$3,'SO JUNI 2026 (Rev.2)'!$B$5:$XI$5,0))</f>
        <v>9300</v>
      </c>
      <c r="BI16" s="320">
        <f>INDEX('Summary sales'!$A$6:$BY$50,MATCH($B16,'Summary sales'!$A$6:$A$50,0),MATCH($BH$3,'Summary sales'!$A$7:$BY$7,0))</f>
        <v>11216.719999999972</v>
      </c>
      <c r="BJ16" s="320">
        <f t="shared" si="15"/>
        <v>1916.7199999999721</v>
      </c>
      <c r="BK16" s="321">
        <f t="shared" si="239"/>
        <v>1.2060989247311797</v>
      </c>
      <c r="BL16" s="320">
        <f>INDEX('SO JUNI 2026 (Rev.2)'!$B$6:$BI$51,MATCH(B16,'SO JUNI 2026 (Rev.2)'!$B$6:$B$51,0),MATCH($BL$3,'SO JUNI 2026 (Rev.2)'!$B$5:$XI$5,0))</f>
        <v>9000.0570967741915</v>
      </c>
      <c r="BM16" s="320">
        <f>INDEX('Summary sales'!$A$6:$BY$50,MATCH($B16,'Summary sales'!$A$6:$A$50,0),MATCH($BL$3,'Summary sales'!$A$7:$BY$7,0))</f>
        <v>9028.7299999999814</v>
      </c>
      <c r="BN16" s="320">
        <f t="shared" si="16"/>
        <v>28.672903225789923</v>
      </c>
      <c r="BO16" s="321">
        <f t="shared" si="240"/>
        <v>1.0031858579248421</v>
      </c>
      <c r="BP16" s="320">
        <f>INDEX('SO JUNI 2026 (Rev.2)'!$B$6:$BI$51,MATCH(B16,'SO JUNI 2026 (Rev.2)'!$B$6:$B$51,0),MATCH($BP$3,'SO JUNI 2026 (Rev.2)'!$B$5:$XI$5,0))</f>
        <v>1300</v>
      </c>
      <c r="BQ16" s="320">
        <f>INDEX('Summary sales'!$A$6:$BY$50,MATCH($B16,'Summary sales'!$A$6:$A$50,0),MATCH($BP$3,'Summary sales'!$A$7:$BY$7,0))</f>
        <v>1237.7800000000279</v>
      </c>
      <c r="BR16" s="320">
        <f t="shared" si="17"/>
        <v>-62.21999999997206</v>
      </c>
      <c r="BS16" s="321">
        <f t="shared" si="241"/>
        <v>0.95213846153848303</v>
      </c>
      <c r="BT16" s="320">
        <f>INDEX('SO JUNI 2026 (Rev.2)'!$B$6:$BI$51,MATCH(B16,'SO JUNI 2026 (Rev.2)'!$B$6:$B$51,0),MATCH($BT$3,'SO JUNI 2026 (Rev.2)'!$B$5:$XI$5,0))</f>
        <v>1000</v>
      </c>
      <c r="BU16" s="320">
        <f>INDEX('Summary sales'!$A$6:$BY$50,MATCH($B16,'Summary sales'!$A$6:$A$50,0),MATCH($BT$3,'Summary sales'!$A$7:$BY$7,0))</f>
        <v>832.30900000000838</v>
      </c>
      <c r="BV16" s="320">
        <f t="shared" si="18"/>
        <v>-167.69099999999162</v>
      </c>
      <c r="BW16" s="321">
        <f t="shared" si="242"/>
        <v>0.8323090000000084</v>
      </c>
      <c r="BX16" s="320">
        <f>INDEX('SO JUNI 2026 (Rev.2)'!$B$6:$BI$51,MATCH(B16,'SO JUNI 2026 (Rev.2)'!$B$6:$B$51,0),MATCH($BX$3,'SO JUNI 2026 (Rev.2)'!$B$5:$XI$5,0))</f>
        <v>5500</v>
      </c>
      <c r="BY16" s="320">
        <f ca="1">INDEX('Summary sales'!$A$6:$BY$50,MATCH($B16,'Summary sales'!$A$6:$A$50,0),MATCH($BX$3,'Summary sales'!$A$7:$BY$7,0))</f>
        <v>5460.17</v>
      </c>
      <c r="BZ16" s="320">
        <f t="shared" ca="1" si="19"/>
        <v>-39.829999999999927</v>
      </c>
      <c r="CA16" s="321">
        <f t="shared" ca="1" si="243"/>
        <v>0.99275818181818187</v>
      </c>
      <c r="CB16" s="320">
        <f>INDEX('SO JUNI 2026 (Rev.2)'!$B$6:$BI$51,MATCH(B16,'SO JUNI 2026 (Rev.2)'!$B$6:$B$51,0),MATCH($CB$3,'SO JUNI 2026 (Rev.2)'!$B$5:$XI$5,0))</f>
        <v>0</v>
      </c>
      <c r="CC16" s="320">
        <f>INDEX('Summary sales'!$A$6:$BY$50,MATCH($B16,'Summary sales'!$A$6:$A$50,0),MATCH($CB$3,'Summary sales'!$A$7:$BY$7,0))</f>
        <v>0</v>
      </c>
      <c r="CD16" s="320">
        <f t="shared" si="20"/>
        <v>0</v>
      </c>
      <c r="CE16" s="321" t="e">
        <f t="shared" si="244"/>
        <v>#DIV/0!</v>
      </c>
      <c r="CF16" s="320">
        <f>INDEX('SO JUNI 2026 (Rev.2)'!$B$6:$BI$51,MATCH(B16,'SO JUNI 2026 (Rev.2)'!$B$6:$B$51,0),MATCH($CF$3,'SO JUNI 2026 (Rev.2)'!$B$5:$XI$5,0))</f>
        <v>89.451612903225808</v>
      </c>
      <c r="CG16" s="320">
        <f>INDEX('Summary sales'!$A$6:$BY$50,MATCH($B16,'Summary sales'!$A$6:$A$50,0),MATCH($CF$3,'Summary sales'!$A$7:$BY$7,0))</f>
        <v>52.710999999995693</v>
      </c>
      <c r="CH16" s="320">
        <f t="shared" si="21"/>
        <v>-36.740612903230115</v>
      </c>
      <c r="CI16" s="321">
        <f t="shared" si="245"/>
        <v>0.58926830147849496</v>
      </c>
      <c r="CJ16" s="320">
        <f>INDEX('SO JUNI 2026 (Rev.2)'!$B$6:$BI$51,MATCH(B16,'SO JUNI 2026 (Rev.2)'!$B$6:$B$51,0),MATCH($CJ$3,'SO JUNI 2026 (Rev.2)'!$B$5:$XI$5,0))</f>
        <v>3500</v>
      </c>
      <c r="CK16" s="320">
        <f>INDEX('Summary sales'!$A$6:$BY$50,MATCH($B16,'Summary sales'!$A$6:$A$50,0),MATCH($CJ$3,'Summary sales'!$A$7:$BY$7,0))</f>
        <v>3534.3999999999069</v>
      </c>
      <c r="CL16" s="320">
        <f t="shared" si="22"/>
        <v>34.399999999906868</v>
      </c>
      <c r="CM16" s="321">
        <f t="shared" si="246"/>
        <v>1.0098285714285449</v>
      </c>
      <c r="CN16" s="320">
        <f>INDEX('SO JUNI 2026 (Rev.2)'!$B$6:$BI$51,MATCH(B16,'SO JUNI 2026 (Rev.2)'!$B$6:$B$51,0),MATCH($CN$3,'SO JUNI 2026 (Rev.2)'!$B$5:$XI$5,0))</f>
        <v>5500</v>
      </c>
      <c r="CO16" s="320">
        <f>INDEX('Summary sales'!$A$6:$BY$50,MATCH($B16,'Summary sales'!$A$6:$A$50,0),MATCH($CN$3,'Summary sales'!$A$7:$BY$7,0))</f>
        <v>4706.2000000001863</v>
      </c>
      <c r="CP16" s="320">
        <f t="shared" si="23"/>
        <v>-793.79999999981374</v>
      </c>
      <c r="CQ16" s="321">
        <f t="shared" si="247"/>
        <v>0.85567272727276111</v>
      </c>
      <c r="CR16" s="320">
        <f>INDEX('SO JUNI 2026 (Rev.2)'!$B$6:$BI$51,MATCH(B16,'SO JUNI 2026 (Rev.2)'!$B$6:$B$51,0),MATCH($CR$3,'SO JUNI 2026 (Rev.2)'!$B$5:$XI$5,0))</f>
        <v>0</v>
      </c>
      <c r="CS16" s="320">
        <f>INDEX('Summary sales'!$A$6:$BY$50,MATCH($B16,'Summary sales'!$A$6:$A$50,0),MATCH($CR$3,'Summary sales'!$A$7:$BY$7,0))</f>
        <v>0</v>
      </c>
      <c r="CT16" s="320">
        <f t="shared" si="24"/>
        <v>0</v>
      </c>
      <c r="CU16" s="321">
        <f t="shared" si="248"/>
        <v>0.85567272727276111</v>
      </c>
      <c r="CV16" s="320">
        <f>INDEX('SO JUNI 2026 (Rev.2)'!$B$6:$BI$51,MATCH(B16,'SO JUNI 2026 (Rev.2)'!$B$6:$B$51,0),MATCH($CV$3,'SO JUNI 2026 (Rev.2)'!$B$5:$XI$5,0))</f>
        <v>4000</v>
      </c>
      <c r="CW16" s="320">
        <f>INDEX('Summary sales'!$A$6:$BY$50,MATCH($B16,'Summary sales'!$A$6:$A$50,0),MATCH($CV$3,'Summary sales'!$A$7:$BY$7,0))</f>
        <v>4506.5099999998929</v>
      </c>
      <c r="CX16" s="320">
        <f t="shared" si="25"/>
        <v>506.5099999998929</v>
      </c>
      <c r="CY16" s="321">
        <f t="shared" si="249"/>
        <v>1.1266274999999732</v>
      </c>
      <c r="CZ16" s="320">
        <f>INDEX('SO JUNI 2026 (Rev.2)'!$B$6:$BI$51,MATCH(B16,'SO JUNI 2026 (Rev.2)'!$B$6:$B$51,0),MATCH($CZ$3,'SO JUNI 2026 (Rev.2)'!$B$5:$XI$5,0))</f>
        <v>5000</v>
      </c>
      <c r="DA16" s="320">
        <f>INDEX('Summary sales'!$A$6:$BY$50,MATCH($B16,'Summary sales'!$A$6:$A$50,0),MATCH($CZ$3,'Summary sales'!$A$7:$BY$7,0))</f>
        <v>6007.9499999999971</v>
      </c>
      <c r="DB16" s="320">
        <f t="shared" si="26"/>
        <v>1007.9499999999971</v>
      </c>
      <c r="DC16" s="321">
        <f t="shared" si="250"/>
        <v>1.1266274999999732</v>
      </c>
      <c r="DD16" s="320">
        <f>INDEX('SO JUNI 2026 (Rev.2)'!$B$6:$BI$51,MATCH(B16,'SO JUNI 2026 (Rev.2)'!$B$6:$B$51,0),MATCH($DD$3,'SO JUNI 2026 (Rev.2)'!$B$5:$XI$5,0))</f>
        <v>8000</v>
      </c>
      <c r="DE16" s="320">
        <f>INDEX('Summary sales'!$A$6:$BY$50,MATCH($B16,'Summary sales'!$A$6:$A$50,0),MATCH($DD$3,'Summary sales'!$A$7:$BY$7,0))</f>
        <v>9144.4000000001397</v>
      </c>
      <c r="DF16" s="320">
        <f t="shared" si="27"/>
        <v>1144.4000000001397</v>
      </c>
      <c r="DG16" s="321">
        <f t="shared" si="251"/>
        <v>1.1430500000000174</v>
      </c>
      <c r="DH16" s="320">
        <f>INDEX('SO JUNI 2026 (Rev.2)'!$B$6:$BI$51,MATCH(B16,'SO JUNI 2026 (Rev.2)'!$B$6:$B$51,0),MATCH($DH$3,'SO JUNI 2026 (Rev.2)'!$B$5:$XI$5,0))</f>
        <v>16000</v>
      </c>
      <c r="DI16" s="320">
        <f>INDEX('Summary sales'!$A$6:$BY$50,MATCH($B16,'Summary sales'!$A$6:$A$50,0),MATCH($DH$3,'Summary sales'!$A$7:$BY$7,0))</f>
        <v>15539.891000002623</v>
      </c>
      <c r="DJ16" s="320">
        <f t="shared" si="28"/>
        <v>-460.1089999973774</v>
      </c>
      <c r="DK16" s="321">
        <f t="shared" si="252"/>
        <v>0.97124318750016392</v>
      </c>
      <c r="DL16" s="320">
        <f>INDEX('SO JUNI 2026 (Rev.2)'!$B$6:$BI$51,MATCH(B16,'SO JUNI 2026 (Rev.2)'!$B$6:$B$51,0),MATCH($DL$3,'SO JUNI 2026 (Rev.2)'!$B$5:$XI$5,0))</f>
        <v>2020.8603225806426</v>
      </c>
      <c r="DM16" s="320">
        <f>INDEX('Summary sales'!$A$6:$BY$50,MATCH($B16,'Summary sales'!$A$6:$A$50,0),MATCH($DL$3,'Summary sales'!$A$7:$BY$7,0))</f>
        <v>2594.8700000001118</v>
      </c>
      <c r="DN16" s="320">
        <f t="shared" si="29"/>
        <v>574.0096774194692</v>
      </c>
      <c r="DO16" s="321">
        <f t="shared" si="253"/>
        <v>1.2840422324124103</v>
      </c>
      <c r="DP16" s="320">
        <f>INDEX('SO JUNI 2026 (Rev.2)'!$B$6:$BI$51,MATCH(B16,'SO JUNI 2026 (Rev.2)'!$B$6:$B$51,0),MATCH($DP$3,'SO JUNI 2026 (Rev.2)'!$B$5:$XI$5,0))</f>
        <v>800</v>
      </c>
      <c r="DQ16" s="320">
        <f>INDEX('Summary sales'!$A$6:$BY$50,MATCH($B16,'Summary sales'!$A$6:$A$50,0),MATCH($DP$3,'Summary sales'!$A$7:$BY$7,0))</f>
        <v>587.26999999990221</v>
      </c>
      <c r="DR16" s="320">
        <f t="shared" si="30"/>
        <v>-212.73000000009779</v>
      </c>
      <c r="DS16" s="321">
        <f t="shared" si="254"/>
        <v>0.73408749999987777</v>
      </c>
      <c r="DT16" s="320">
        <f>INDEX('SO JUNI 2026 (Rev.2)'!$B$6:$BI$51,MATCH(B16,'SO JUNI 2026 (Rev.2)'!$B$6:$B$51,0),MATCH($DT$3,'SO JUNI 2026 (Rev.2)'!$B$5:$XI$5,0))</f>
        <v>7200</v>
      </c>
      <c r="DU16" s="320">
        <f>INDEX('Summary sales'!$A$6:$BY$50,MATCH($B16,'Summary sales'!$A$6:$A$50,0),MATCH($DT$3,'Summary sales'!$A$7:$BY$7,0))</f>
        <v>8297.3899999996647</v>
      </c>
      <c r="DV16" s="320">
        <f t="shared" si="31"/>
        <v>1097.3899999996647</v>
      </c>
      <c r="DW16" s="321">
        <f t="shared" si="255"/>
        <v>1.1524152777777312</v>
      </c>
      <c r="DX16" s="320">
        <f>INDEX('SO JUNI 2026 (Rev.2)'!$B$6:$BI$51,MATCH(B16,'SO JUNI 2026 (Rev.2)'!$B$6:$B$51,0),MATCH($DX$3,'SO JUNI 2026 (Rev.2)'!$B$5:$XI$5,0))</f>
        <v>3499.876774193548</v>
      </c>
      <c r="DY16" s="320">
        <f>INDEX('Summary sales'!$A$6:$BY$50,MATCH($B16,'Summary sales'!$A$6:$A$50,0),MATCH($DX$3,'Summary sales'!$A$7:$BY$7,0))</f>
        <v>3081.1199999999953</v>
      </c>
      <c r="DZ16" s="320">
        <f t="shared" si="32"/>
        <v>-418.7567741935527</v>
      </c>
      <c r="EA16" s="321">
        <f t="shared" si="256"/>
        <v>0.88035099484608459</v>
      </c>
      <c r="EB16" s="320">
        <f>INDEX('SO JUNI 2026 (Rev.2)'!$B$6:$BI$51,MATCH(B16,'SO JUNI 2026 (Rev.2)'!$B$6:$B$51,0),MATCH($EB$3,'SO JUNI 2026 (Rev.2)'!$B$5:$XI$5,0))</f>
        <v>2043.2745161290325</v>
      </c>
      <c r="EC16" s="320">
        <f>INDEX('Summary sales'!$A$6:$BY$50,MATCH($B16,'Summary sales'!$A$6:$A$50,0),MATCH($EB$3,'Summary sales'!$A$7:$BY$7,0))</f>
        <v>1483.160000000149</v>
      </c>
      <c r="ED16" s="320">
        <f t="shared" si="33"/>
        <v>-560.11451612888345</v>
      </c>
      <c r="EE16" s="321">
        <f t="shared" si="257"/>
        <v>0.72587407531024462</v>
      </c>
      <c r="EF16" s="320">
        <f>INDEX('SO JUNI 2026 (Rev.2)'!$B$6:$BI$51,MATCH(B16,'SO JUNI 2026 (Rev.2)'!$B$6:$B$51,0),MATCH($EF$3,'SO JUNI 2026 (Rev.2)'!$B$5:$XI$5,0))</f>
        <v>0</v>
      </c>
      <c r="EG16" s="320">
        <f>INDEX('Summary sales'!$A$6:$BY$50,MATCH($B16,'Summary sales'!$A$6:$A$50,0),MATCH($EF$3,'Summary sales'!$A$7:$BY$7,0))</f>
        <v>0</v>
      </c>
      <c r="EH16" s="320">
        <f t="shared" si="34"/>
        <v>0</v>
      </c>
      <c r="EI16" s="321" t="e">
        <f t="shared" si="258"/>
        <v>#DIV/0!</v>
      </c>
      <c r="EJ16" s="320">
        <f>INDEX('SO JUNI 2026 (Rev.2)'!$B$6:$BI$51,MATCH(B16,'SO JUNI 2026 (Rev.2)'!$B$6:$B$51,0),MATCH($EJ$3,'SO JUNI 2026 (Rev.2)'!$B$5:$XI$5,0))</f>
        <v>1000</v>
      </c>
      <c r="EK16" s="320">
        <f>INDEX('Summary sales'!$A$6:$BY$50,MATCH($B16,'Summary sales'!$A$6:$A$50,0),MATCH($EJ$3,'Summary sales'!$A$7:$BY$7,0))</f>
        <v>433.28000000002794</v>
      </c>
      <c r="EL16" s="320">
        <f t="shared" si="35"/>
        <v>-566.71999999997206</v>
      </c>
      <c r="EM16" s="321">
        <f t="shared" si="259"/>
        <v>0.43328000000002792</v>
      </c>
      <c r="EN16" s="320">
        <f>INDEX('SO JUNI 2026 (Rev.2)'!$B$6:$BI$51,MATCH(B16,'SO JUNI 2026 (Rev.2)'!$B$6:$B$51,0),MATCH($EN$3,'SO JUNI 2026 (Rev.2)'!$B$5:$XI$5,0))</f>
        <v>11007.047419354845</v>
      </c>
      <c r="EO16" s="320">
        <f>INDEX('Summary sales'!$A$6:$BY$50,MATCH($B16,'Summary sales'!$A$6:$A$50,0),MATCH($EN$3,'Summary sales'!$A$7:$BY$7,0))</f>
        <v>10561.080000000075</v>
      </c>
      <c r="EP16" s="320">
        <f t="shared" si="36"/>
        <v>-445.96741935477075</v>
      </c>
      <c r="EQ16" s="321">
        <f t="shared" si="260"/>
        <v>0.95948346524149797</v>
      </c>
      <c r="ER16" s="320">
        <f>INDEX('SO JUNI 2026 (Rev.2)'!$B$6:$BI$51,MATCH(B16,'SO JUNI 2026 (Rev.2)'!$B$6:$B$51,0),MATCH($ER$3,'SO JUNI 2026 (Rev.2)'!$B$5:$XI$5,0))</f>
        <v>1519.5448387096778</v>
      </c>
      <c r="ES16" s="320">
        <f>INDEX('Summary sales'!$A$6:$BY$50,MATCH($B16,'Summary sales'!$A$6:$A$50,0),MATCH($ER$3,'Summary sales'!$A$7:$BY$7,0))</f>
        <v>1401.839999999851</v>
      </c>
      <c r="ET16" s="320">
        <f t="shared" si="37"/>
        <v>-117.70483870982684</v>
      </c>
      <c r="EU16" s="321">
        <f t="shared" si="261"/>
        <v>0.92253941067657075</v>
      </c>
      <c r="EV16" s="320">
        <f>INDEX('SO JUNI 2026 (Rev.2)'!$B$6:$BI$51,MATCH(B16,'SO JUNI 2026 (Rev.2)'!$B$6:$B$51,0),MATCH($EV$3,'SO JUNI 2026 (Rev.2)'!$B$5:$XI$5,0))</f>
        <v>3999.6741935483842</v>
      </c>
      <c r="EW16" s="320">
        <f>INDEX('Summary sales'!$A$6:$BY$50,MATCH($B16,'Summary sales'!$A$6:$A$50,0),MATCH($EV$3,'Summary sales'!$A$7:$BY$7,0))</f>
        <v>3015.2800000002608</v>
      </c>
      <c r="EX16" s="320">
        <f t="shared" si="38"/>
        <v>-984.39419354812344</v>
      </c>
      <c r="EY16" s="321">
        <f t="shared" si="262"/>
        <v>0.75388140485642907</v>
      </c>
      <c r="EZ16" s="320">
        <f>INDEX('SO JUNI 2026 (Rev.2)'!$B$6:$BI$51,MATCH(B16,'SO JUNI 2026 (Rev.2)'!$B$6:$B$51,0),MATCH($EZ$3,'SO JUNI 2026 (Rev.2)'!$B$5:$XI$5,0))</f>
        <v>7000</v>
      </c>
      <c r="FA16" s="320">
        <f>INDEX('Summary sales'!$A$6:$BY$50,MATCH(B16,'Summary sales'!$A$6:$A$50,0),MATCH($EZ$3,'Summary sales'!$A$7:$BY$7,0))</f>
        <v>7588.6400000001304</v>
      </c>
      <c r="FB16" s="320">
        <f t="shared" si="39"/>
        <v>588.64000000013039</v>
      </c>
      <c r="FC16" s="321">
        <f t="shared" si="263"/>
        <v>1.0840914285714471</v>
      </c>
      <c r="FD16" s="320">
        <f>INDEX('SO JUNI 2026 (Rev.2)'!$B$6:$BI$51,MATCH(B16,'SO JUNI 2026 (Rev.2)'!$B$6:$B$51,0),MATCH($FD$3,'SO JUNI 2026 (Rev.2)'!$B$5:$XI$5,0))</f>
        <v>8000</v>
      </c>
      <c r="FE16" s="320">
        <f>INDEX('Summary sales'!$A$6:$BY$50,MATCH($B16,'Summary sales'!$A$6:$A$50,0),MATCH($FD$3,'Summary sales'!$A$7:$BY$7,0))</f>
        <v>5966.4900000002235</v>
      </c>
      <c r="FF16" s="320">
        <f t="shared" si="40"/>
        <v>-2033.5099999997765</v>
      </c>
      <c r="FG16" s="321">
        <f t="shared" si="264"/>
        <v>0.7458112500000279</v>
      </c>
      <c r="FH16" s="320">
        <f>INDEX('SO JUNI 2026 (Rev.2)'!$B$6:$BI$51,MATCH(B16,'SO JUNI 2026 (Rev.2)'!$B$6:$B$51,0),MATCH($FH$3,'SO JUNI 2026 (Rev.2)'!$B$5:$XI$5,0))</f>
        <v>29000</v>
      </c>
      <c r="FI16" s="320">
        <f>INDEX('Summary sales'!$A$6:$BY$50,MATCH($B16,'Summary sales'!$A$6:$A$50,0),MATCH($FH$3,'Summary sales'!$A$7:$BY$7,0))</f>
        <v>38242.320000000298</v>
      </c>
      <c r="FJ16" s="320">
        <f t="shared" si="41"/>
        <v>9242.320000000298</v>
      </c>
      <c r="FK16" s="321">
        <f t="shared" si="265"/>
        <v>1.3187006896551827</v>
      </c>
      <c r="FL16" s="320">
        <f>INDEX('SO JUNI 2026 (Rev.2)'!$B$6:$BI$51,MATCH(B16,'SO JUNI 2026 (Rev.2)'!$B$6:$B$51,0),MATCH($FL$3,'SO JUNI 2026 (Rev.2)'!$B$5:$XI$5,0))</f>
        <v>8000</v>
      </c>
      <c r="FM16" s="320">
        <f>INDEX('Summary sales'!$A$6:$BY$50,MATCH(B16,'Summary sales'!$A$6:$A$50,0),MATCH($FL$3,'Summary sales'!$A$7:$BY$7,0))</f>
        <v>8965.3999999999069</v>
      </c>
      <c r="FN16" s="320">
        <f t="shared" si="42"/>
        <v>965.39999999990687</v>
      </c>
      <c r="FO16" s="321">
        <f t="shared" si="266"/>
        <v>1.1206749999999883</v>
      </c>
      <c r="FP16" s="320">
        <f>INDEX('SO JUNI 2026 (Rev.2)'!$B$6:$BI$51,MATCH(B16,'SO JUNI 2026 (Rev.2)'!$B$6:$B$51,0),MATCH($FP$3,'SO JUNI 2026 (Rev.2)'!$B$5:$XI$5,0))</f>
        <v>3500</v>
      </c>
      <c r="FQ16" s="320">
        <f>INDEX('Summary sales'!$A$6:$BY$50,MATCH(B16,'Summary sales'!$A$6:$A$50,0),MATCH($FP$3,'Summary sales'!$A$7:$BY$7,0))</f>
        <v>4152.9000000003725</v>
      </c>
      <c r="FR16" s="320">
        <f t="shared" si="43"/>
        <v>652.90000000037253</v>
      </c>
      <c r="FS16" s="321">
        <f t="shared" si="267"/>
        <v>1.1865428571429635</v>
      </c>
      <c r="FT16" s="320">
        <f>INDEX('SO JUNI 2026 (Rev.2)'!$B$6:$BI$51,MATCH(B16,'SO JUNI 2026 (Rev.2)'!$B$6:$B$51,0),MATCH($FT$3,'SO JUNI 2026 (Rev.2)'!$B$5:$XI$5,0))</f>
        <v>850</v>
      </c>
      <c r="FU16" s="320">
        <f>INDEX('Summary sales'!$A$6:$BY$50,MATCH(B16,'Summary sales'!$A$6:$A$50,0),MATCH($FT$3,'Summary sales'!$A$7:$BY$7,0))</f>
        <v>522.71999999997206</v>
      </c>
      <c r="FV16" s="320">
        <f t="shared" si="44"/>
        <v>-327.28000000002794</v>
      </c>
      <c r="FW16" s="321">
        <f t="shared" si="268"/>
        <v>0.61496470588232011</v>
      </c>
      <c r="FX16" s="320">
        <f>INDEX('SO JUNI 2026 (Rev.2)'!$B$6:$BI$51,MATCH(B16,'SO JUNI 2026 (Rev.2)'!$B$6:$B$51,0),MATCH($FX$3,'SO JUNI 2026 (Rev.2)'!$B$5:$XI$5,0))</f>
        <v>3800</v>
      </c>
      <c r="FY16" s="320">
        <f>INDEX('Summary sales'!$A$6:$BY$50,MATCH(B16,'Summary sales'!$A$6:$A$50,0),MATCH($FX$3,'Summary sales'!$A$7:$BY$7,0))</f>
        <v>3559.929999999702</v>
      </c>
      <c r="FZ16" s="320">
        <f t="shared" si="45"/>
        <v>-240.07000000029802</v>
      </c>
      <c r="GA16" s="321">
        <f t="shared" si="269"/>
        <v>0.93682368421044793</v>
      </c>
      <c r="GB16" s="320">
        <f>INDEX('SO JUNI 2026 (Rev.2)'!$B$6:$BI$51,MATCH(B16,'SO JUNI 2026 (Rev.2)'!$B$6:$B$51,0),MATCH($GB$3,'SO JUNI 2026 (Rev.2)'!$B$5:$XI$5,0))</f>
        <v>2044.9996774193546</v>
      </c>
      <c r="GC16" s="320">
        <f>INDEX('Summary sales'!$A$6:$BY$50,MATCH(B16,'Summary sales'!$A$6:$A$50,0),MATCH($GB$3,'Summary sales'!$A$7:$BY$7,0))</f>
        <v>1689.3300000000745</v>
      </c>
      <c r="GD16" s="320">
        <f t="shared" si="46"/>
        <v>-355.66967741928011</v>
      </c>
      <c r="GE16" s="321">
        <f t="shared" si="270"/>
        <v>0.82607836991538786</v>
      </c>
      <c r="GF16" s="320">
        <f>INDEX('SO JUNI 2026 (Rev.2)'!$B$6:$BI$51,MATCH(B16,'SO JUNI 2026 (Rev.2)'!$B$6:$B$51,0),MATCH($GF$3,'SO JUNI 2026 (Rev.2)'!$B$5:$XI$5,0))</f>
        <v>369.61070967741654</v>
      </c>
      <c r="GG16" s="320">
        <f>INDEX('Summary sales'!$A$6:$BY$50,MATCH(B16,'Summary sales'!$A$6:$A$50,0),MATCH($GF$3,'Summary sales'!$A$7:$BY$7,0))</f>
        <v>0</v>
      </c>
      <c r="GH16" s="320">
        <f t="shared" si="47"/>
        <v>-369.61070967741654</v>
      </c>
      <c r="GI16" s="321">
        <f t="shared" si="271"/>
        <v>0</v>
      </c>
      <c r="GJ16" s="320">
        <f>INDEX('SO JUNI 2026 (Rev.2)'!$B$6:$BI$51,MATCH(B16,'SO JUNI 2026 (Rev.2)'!$B$6:$B$51,0),MATCH($GJ$3,'SO JUNI 2026 (Rev.2)'!$B$5:$XI$5,0))</f>
        <v>0</v>
      </c>
      <c r="GK16" s="320">
        <f>INDEX('Summary sales'!$A$6:$BY$50,MATCH(B16,'Summary sales'!$A$6:$A$50,0),MATCH($GJ$3,'Summary sales'!$A$7:$BY$7,0))</f>
        <v>0</v>
      </c>
      <c r="GL16" s="320">
        <f t="shared" si="48"/>
        <v>0</v>
      </c>
      <c r="GM16" s="321" t="e">
        <f t="shared" si="272"/>
        <v>#DIV/0!</v>
      </c>
      <c r="GN16" s="320">
        <f>INDEX('SO JUNI 2026 (Rev.2)'!$B$6:$BI$51,MATCH(B16,'SO JUNI 2026 (Rev.2)'!$B$6:$B$51,0),MATCH($GN$3,'SO JUNI 2026 (Rev.2)'!$B$5:$XI$5,0))</f>
        <v>0</v>
      </c>
      <c r="GO16" s="320">
        <f>INDEX('Summary sales'!$A$6:$BY$50,MATCH($B16,'Summary sales'!$A$6:$A$50,0),MATCH($GN$3,'Summary sales'!$A$7:$BY$7,0))</f>
        <v>0</v>
      </c>
      <c r="GP16" s="320">
        <f t="shared" si="49"/>
        <v>0</v>
      </c>
      <c r="GQ16" s="321" t="e">
        <f t="shared" si="273"/>
        <v>#DIV/0!</v>
      </c>
      <c r="GR16" s="320">
        <f>INDEX('SO JUNI 2026 (Rev.2)'!$B$6:$BI$51,MATCH(B16,'SO JUNI 2026 (Rev.2)'!$B$6:$B$51,0),MATCH($GR$3,'SO JUNI 2026 (Rev.2)'!$B$5:$XI$5,0))</f>
        <v>1121.900322580635</v>
      </c>
      <c r="GS16" s="320">
        <f>INDEX('Summary sales'!$A$6:$BY$50,MATCH($B16,'Summary sales'!$A$6:$A$50,0),MATCH($GR$3,'Summary sales'!$A$7:$BY$7,0))</f>
        <v>1994.9599999999627</v>
      </c>
      <c r="GT16" s="320">
        <f t="shared" si="50"/>
        <v>873.05967741932773</v>
      </c>
      <c r="GU16" s="321">
        <f t="shared" si="274"/>
        <v>1.7781971890435728</v>
      </c>
      <c r="GV16" s="320">
        <f>INDEX('SO JUNI 2026 (Rev.2)'!$B$6:$BI$51,MATCH(B16,'SO JUNI 2026 (Rev.2)'!$B$6:$B$51,0),MATCH($GV$3,'SO JUNI 2026 (Rev.2)'!$B$5:$XI$5,0))</f>
        <v>1800</v>
      </c>
      <c r="GW16" s="320">
        <f>INDEX('Summary sales'!$A$6:$BY$50,MATCH(B16,'Summary sales'!$A$6:$A$50,0),MATCH($GV$3,'Summary sales'!$A$7:$BY$7,0))</f>
        <v>2924.6900000000023</v>
      </c>
      <c r="GX16" s="320">
        <f t="shared" si="51"/>
        <v>1124.6900000000023</v>
      </c>
      <c r="GY16" s="321">
        <f t="shared" si="275"/>
        <v>1.6248277777777791</v>
      </c>
      <c r="GZ16" s="320">
        <f>INDEX('SO JUNI 2026 (Rev.2)'!$B$6:$BI$51,MATCH(B16,'SO JUNI 2026 (Rev.2)'!$B$6:$B$51,0),MATCH($GZ$3,'SO JUNI 2026 (Rev.2)'!$B$5:$XI$5,0))</f>
        <v>2499.7025806451697</v>
      </c>
      <c r="HA16" s="320">
        <f>INDEX('Summary sales'!$A$6:$BY$50,MATCH(B16,'Summary sales'!$A$6:$A$50,0),MATCH($GZ$3,'Summary sales'!$A$7:$BY$7,0))</f>
        <v>2067.589999999851</v>
      </c>
      <c r="HB16" s="320">
        <f t="shared" si="52"/>
        <v>-432.11258064531876</v>
      </c>
      <c r="HC16" s="321">
        <f t="shared" si="276"/>
        <v>0.82713440231205781</v>
      </c>
      <c r="HD16" s="320">
        <f>INDEX('SO JUNI 2026 (Rev.2)'!$B$6:$BI$51,MATCH(B16,'SO JUNI 2026 (Rev.2)'!$B$6:$B$51,0),MATCH($HD$3,'SO JUNI 2026 (Rev.2)'!$B$5:$XI$5,0))</f>
        <v>15000</v>
      </c>
      <c r="HE16" s="320">
        <f>INDEX('Summary sales'!$A$6:$BY$50,MATCH(B16,'Summary sales'!$A$6:$A$50,0),MATCH($HD$3,'Summary sales'!$A$7:$BY$7,0))</f>
        <v>12634.184000000001</v>
      </c>
      <c r="HF16" s="320">
        <f t="shared" si="53"/>
        <v>-2365.8159999999989</v>
      </c>
      <c r="HG16" s="321">
        <f t="shared" si="277"/>
        <v>0.84227893333333337</v>
      </c>
      <c r="HH16" s="320">
        <f>INDEX('SO JUNI 2026 (Rev.2)'!$B$6:$BI$51,MATCH(B16,'SO JUNI 2026 (Rev.2)'!$B$6:$B$51,0),MATCH($HH$3,'SO JUNI 2026 (Rev.2)'!$B$5:$XI$5,0))</f>
        <v>13500</v>
      </c>
      <c r="HI16" s="320">
        <f>INDEX('Summary sales'!$A$6:$BY$50,MATCH(B16,'Summary sales'!$A$6:$A$50,0),MATCH($HH$3,'Summary sales'!$A$7:$BY$7,0))</f>
        <v>9383.1009999997914</v>
      </c>
      <c r="HJ16" s="320">
        <f t="shared" si="54"/>
        <v>-4116.8990000002086</v>
      </c>
      <c r="HK16" s="353">
        <f t="shared" si="278"/>
        <v>0.69504451851850302</v>
      </c>
    </row>
    <row r="17" spans="1:219" ht="15" customHeight="1">
      <c r="A17" s="687"/>
      <c r="B17" s="318">
        <f>B16+1</f>
        <v>46184</v>
      </c>
      <c r="C17" s="319" t="str">
        <f t="shared" ref="C17:C20" si="280">TEXT(B17,"ddd")</f>
        <v>Kam</v>
      </c>
      <c r="D17" s="320">
        <f t="shared" ref="D17:D20" si="281">SUMIF($H$4:$HJ$4,$D$4,H17:HJ17)</f>
        <v>221786.63232258061</v>
      </c>
      <c r="E17" s="320">
        <f t="shared" ca="1" si="223"/>
        <v>208881.88600000052</v>
      </c>
      <c r="F17" s="320">
        <f t="shared" ca="1" si="1"/>
        <v>-12904.746322580089</v>
      </c>
      <c r="G17" s="321">
        <f t="shared" ref="G17:G20" ca="1" si="282">E17/D17</f>
        <v>0.94181458915066352</v>
      </c>
      <c r="H17" s="320">
        <f>INDEX('SO JUNI 2026 (Rev.2)'!$B$6:$BI$51,MATCH(B17,'SO JUNI 2026 (Rev.2)'!$B$6:$B$51,0),MATCH($H$3,'SO JUNI 2026 (Rev.2)'!$B$5:$XI$5,0))</f>
        <v>1199.5729032258068</v>
      </c>
      <c r="I17" s="320">
        <f>INDEX('Summary sales'!$A$6:$BY$50,MATCH(B17,'Summary sales'!$A$6:$A$50,0),MATCH($H$3,'Summary sales'!$A$7:$BY$7,0))</f>
        <v>815.04000000003725</v>
      </c>
      <c r="J17" s="320">
        <f t="shared" si="2"/>
        <v>-384.53290322576959</v>
      </c>
      <c r="K17" s="321">
        <f t="shared" ref="K17:K20" si="283">I17/H17</f>
        <v>0.67944182284235433</v>
      </c>
      <c r="L17" s="320">
        <f>INDEX('SO JUNI 2026 (Rev.2)'!$B$6:$BI$51,MATCH(B17,'SO JUNI 2026 (Rev.2)'!$B$6:$B$51,0),MATCH($L$3,'SO JUNI 2026 (Rev.2)'!$B$5:$XI$5,0))</f>
        <v>2000</v>
      </c>
      <c r="M17" s="320">
        <f>INDEX('Summary sales'!$A$6:$BY$50,MATCH($B17,'Summary sales'!$A$6:$A$50,0),MATCH($L$3,'Summary sales'!$A$7:$BY$7,0))</f>
        <v>1743.089999999851</v>
      </c>
      <c r="N17" s="320">
        <f t="shared" si="3"/>
        <v>-256.91000000014901</v>
      </c>
      <c r="O17" s="321">
        <f t="shared" ref="O17:O20" si="284">M17/L17</f>
        <v>0.87154499999992552</v>
      </c>
      <c r="P17" s="320">
        <f>INDEX('SO JUNI 2026 (Rev.2)'!$B$6:$BI$51,MATCH(B17,'SO JUNI 2026 (Rev.2)'!$B$6:$B$51,0),MATCH($P$3,'SO JUNI 2026 (Rev.2)'!$B$5:$XI$5,0))</f>
        <v>1200</v>
      </c>
      <c r="Q17" s="320">
        <f>INDEX('Summary sales'!$A$6:$BY$50,MATCH($B17,'Summary sales'!$A$6:$A$50,0),MATCH($P$3,'Summary sales'!$A$7:$BY$7,0))</f>
        <v>1340.2299999999814</v>
      </c>
      <c r="R17" s="320">
        <f t="shared" si="4"/>
        <v>140.22999999998137</v>
      </c>
      <c r="S17" s="321">
        <f t="shared" ref="S17:S20" si="285">Q17/P17</f>
        <v>1.1168583333333177</v>
      </c>
      <c r="T17" s="320">
        <f>INDEX('SO JUNI 2026 (Rev.2)'!$B$6:$BI$51,MATCH(B17,'SO JUNI 2026 (Rev.2)'!$B$6:$B$51,0),MATCH($T$3,'SO JUNI 2026 (Rev.2)'!$B$5:$XI$5,0))</f>
        <v>3300</v>
      </c>
      <c r="U17" s="320">
        <f>INDEX('Summary sales'!$A$6:$BY$50,MATCH($B17,'Summary sales'!$A$6:$A$50,0),MATCH($T$3,'Summary sales'!$A$7:$BY$7,0))</f>
        <v>4030.1000000000931</v>
      </c>
      <c r="V17" s="320">
        <f t="shared" si="5"/>
        <v>730.10000000009313</v>
      </c>
      <c r="W17" s="321">
        <f t="shared" ref="W17:W20" si="286">U17/T17</f>
        <v>1.2212424242424524</v>
      </c>
      <c r="X17" s="320">
        <f>INDEX('SO JUNI 2026 (Rev.2)'!$B$6:$BI$51,MATCH(B17,'SO JUNI 2026 (Rev.2)'!$B$6:$B$51,0),MATCH($X$3,'SO JUNI 2026 (Rev.2)'!$B$5:$XI$5,0))</f>
        <v>644.02064516129087</v>
      </c>
      <c r="Y17" s="320">
        <f>INDEX('Summary sales'!$A$6:$BY$50,MATCH($B17,'Summary sales'!$A$6:$A$50,0),MATCH($X$3,'Summary sales'!$A$7:$BY$7,0))</f>
        <v>586.89000000001397</v>
      </c>
      <c r="Z17" s="320">
        <f t="shared" si="6"/>
        <v>-57.130645161276902</v>
      </c>
      <c r="AA17" s="321">
        <f t="shared" ref="AA17:AA20" si="287">Y17/X17</f>
        <v>0.91129066189024288</v>
      </c>
      <c r="AB17" s="320">
        <f>INDEX('SO JUNI 2026 (Rev.2)'!$B$6:$BI$51,MATCH(B17,'SO JUNI 2026 (Rev.2)'!$B$6:$B$51,0),MATCH($AB$3,'SO JUNI 2026 (Rev.2)'!$B$5:$XI$5,0))</f>
        <v>0</v>
      </c>
      <c r="AC17" s="320">
        <f>INDEX('Summary sales'!$A$6:$BY$50,MATCH($B17,'Summary sales'!$A$6:$A$50,0),MATCH($AB$3,'Summary sales'!$A$7:$BY$7,0))</f>
        <v>0</v>
      </c>
      <c r="AD17" s="320">
        <f t="shared" ref="AD17:AD20" si="288">AC17-AB17</f>
        <v>0</v>
      </c>
      <c r="AE17" s="321">
        <f t="shared" si="231"/>
        <v>0</v>
      </c>
      <c r="AF17" s="320">
        <f>INDEX('SO JUNI 2026 (Rev.2)'!$B$6:$BI$51,MATCH(B17,'SO JUNI 2026 (Rev.2)'!$B$6:$B$51,0),MATCH($AF$3,'SO JUNI 2026 (Rev.2)'!$B$5:$XI$5,0))</f>
        <v>150</v>
      </c>
      <c r="AG17" s="320">
        <f>INDEX('Summary sales'!$A$6:$BY$50,MATCH($B17,'Summary sales'!$A$6:$A$50,0),MATCH($AF$3,'Summary sales'!$A$7:$BY$7,0))</f>
        <v>133.26999999998952</v>
      </c>
      <c r="AH17" s="320">
        <f t="shared" si="8"/>
        <v>-16.730000000010477</v>
      </c>
      <c r="AI17" s="321">
        <f t="shared" ref="AI17:AI20" si="289">AG17/AF17</f>
        <v>0.88846666666659679</v>
      </c>
      <c r="AJ17" s="320">
        <f>INDEX('SO JUNI 2026 (Rev.2)'!$B$6:$BI$51,MATCH(B17,'SO JUNI 2026 (Rev.2)'!$B$6:$B$51,0),MATCH($AJ$3,'SO JUNI 2026 (Rev.2)'!$B$5:$XI$5,0))</f>
        <v>603.76322580644887</v>
      </c>
      <c r="AK17" s="320">
        <f>INDEX('Summary sales'!$A$6:$BY$50,MATCH($B17,'Summary sales'!$A$6:$A$50,0),MATCH($AJ$3,'Summary sales'!$A$7:$BY$7,0))</f>
        <v>847.05999999993946</v>
      </c>
      <c r="AL17" s="320">
        <f t="shared" si="9"/>
        <v>243.29677419349059</v>
      </c>
      <c r="AM17" s="321">
        <f t="shared" ref="AM17:AM20" si="290">AK17/AJ17</f>
        <v>1.4029671960701451</v>
      </c>
      <c r="AN17" s="320">
        <f>INDEX('SO JUNI 2026 (Rev.2)'!$B$6:$BI$51,MATCH(B17,'SO JUNI 2026 (Rev.2)'!$B$6:$B$51,0),MATCH($AN$3,'SO JUNI 2026 (Rev.2)'!$B$5:$XI$5,0))</f>
        <v>673.27548387096704</v>
      </c>
      <c r="AO17" s="320">
        <f>INDEX('Summary sales'!$A$6:$BY$50,MATCH($B17,'Summary sales'!$A$6:$A$50,0),MATCH($AN$3,'Summary sales'!$A$7:$BY$7,0))</f>
        <v>912.97999999998137</v>
      </c>
      <c r="AP17" s="320">
        <f t="shared" si="10"/>
        <v>239.70451612901434</v>
      </c>
      <c r="AQ17" s="321">
        <f t="shared" ref="AQ17:AQ20" si="291">AO17/AN17</f>
        <v>1.3560273942411269</v>
      </c>
      <c r="AR17" s="320">
        <f>INDEX('SO JUNI 2026 (Rev.2)'!$B$6:$BI$51,MATCH(B17,'SO JUNI 2026 (Rev.2)'!$B$6:$B$51,0),MATCH($AR$3,'SO JUNI 2026 (Rev.2)'!$B$5:$XI$5,0))</f>
        <v>5500</v>
      </c>
      <c r="AS17" s="320">
        <f>INDEX('Summary sales'!$A$6:$BY$50,MATCH($B17,'Summary sales'!$A$6:$A$50,0),MATCH($AR$3,'Summary sales'!$A$7:$BY$7,0))</f>
        <v>4449.820000000298</v>
      </c>
      <c r="AT17" s="320">
        <f t="shared" si="11"/>
        <v>-1050.179999999702</v>
      </c>
      <c r="AU17" s="321">
        <f t="shared" ref="AU17:AU20" si="292">AS17/AR17</f>
        <v>0.80905818181823597</v>
      </c>
      <c r="AV17" s="320">
        <f>INDEX('SO JUNI 2026 (Rev.2)'!$B$6:$BI$51,MATCH(B17,'SO JUNI 2026 (Rev.2)'!$B$6:$B$51,0),MATCH($AV$3,'SO JUNI 2026 (Rev.2)'!$B$5:$XI$5,0))</f>
        <v>6000</v>
      </c>
      <c r="AW17" s="320">
        <f>INDEX('Summary sales'!$A$6:$BY$50,MATCH($B17,'Summary sales'!$A$6:$A$50,0),MATCH($AV$3,'Summary sales'!$A$7:$BY$7,0))</f>
        <v>4081</v>
      </c>
      <c r="AX17" s="320">
        <f t="shared" si="12"/>
        <v>-1919</v>
      </c>
      <c r="AY17" s="321">
        <f t="shared" ref="AY17:AY20" si="293">AW17/AV17</f>
        <v>0.6801666666666667</v>
      </c>
      <c r="AZ17" s="320">
        <f>INDEX('SO JUNI 2026 (Rev.2)'!$B$6:$BI$51,MATCH(B17,'SO JUNI 2026 (Rev.2)'!$B$6:$B$51,0),MATCH($AZ$3,'SO JUNI 2026 (Rev.2)'!$B$5:$XI$5,0))</f>
        <v>2000</v>
      </c>
      <c r="BA17" s="320">
        <f>INDEX('Summary sales'!$A$6:$BY$50,MATCH($B17,'Summary sales'!$A$6:$A$50,0),MATCH($AZ$3,'Summary sales'!$A$7:$BY$7,0))</f>
        <v>2289.3200000000652</v>
      </c>
      <c r="BB17" s="320">
        <f t="shared" si="13"/>
        <v>289.32000000006519</v>
      </c>
      <c r="BC17" s="321">
        <f t="shared" ref="BC17:BC20" si="294">BA17/AZ17</f>
        <v>1.1446600000000327</v>
      </c>
      <c r="BD17" s="320">
        <f>INDEX('SO JUNI 2026 (Rev.2)'!$B$6:$BI$51,MATCH(B17,'SO JUNI 2026 (Rev.2)'!$B$6:$B$51,0),MATCH($BD$3,'SO JUNI 2026 (Rev.2)'!$B$5:$XI$5,0))</f>
        <v>750</v>
      </c>
      <c r="BE17" s="320">
        <f>INDEX('Summary sales'!$A$6:$BY$50,MATCH($B17,'Summary sales'!$A$6:$A$50,0),MATCH($BD$3,'Summary sales'!$A$7:$BY$7,0))</f>
        <v>369.16999999999825</v>
      </c>
      <c r="BF17" s="320">
        <f t="shared" si="14"/>
        <v>-380.83000000000175</v>
      </c>
      <c r="BG17" s="321">
        <f t="shared" ref="BG17:BG20" si="295">BE17/BD17</f>
        <v>0.49222666666666431</v>
      </c>
      <c r="BH17" s="320">
        <f>INDEX('SO JUNI 2026 (Rev.2)'!$B$6:$BI$51,MATCH(B17,'SO JUNI 2026 (Rev.2)'!$B$6:$B$51,0),MATCH($BH$3,'SO JUNI 2026 (Rev.2)'!$B$5:$XI$5,0))</f>
        <v>9300</v>
      </c>
      <c r="BI17" s="320">
        <f>INDEX('Summary sales'!$A$6:$BY$50,MATCH($B17,'Summary sales'!$A$6:$A$50,0),MATCH($BH$3,'Summary sales'!$A$7:$BY$7,0))</f>
        <v>10887.790000000037</v>
      </c>
      <c r="BJ17" s="320">
        <f t="shared" si="15"/>
        <v>1587.7900000000373</v>
      </c>
      <c r="BK17" s="321">
        <f t="shared" ref="BK17:BK20" si="296">BI17/BH17</f>
        <v>1.1707301075268857</v>
      </c>
      <c r="BL17" s="320">
        <f>INDEX('SO JUNI 2026 (Rev.2)'!$B$6:$BI$51,MATCH(B17,'SO JUNI 2026 (Rev.2)'!$B$6:$B$51,0),MATCH($BL$3,'SO JUNI 2026 (Rev.2)'!$B$5:$XI$5,0))</f>
        <v>9000.0570967741915</v>
      </c>
      <c r="BM17" s="320">
        <f>INDEX('Summary sales'!$A$6:$BY$50,MATCH($B17,'Summary sales'!$A$6:$A$50,0),MATCH($BL$3,'Summary sales'!$A$7:$BY$7,0))</f>
        <v>8727.8599999998696</v>
      </c>
      <c r="BN17" s="320">
        <f t="shared" si="16"/>
        <v>-272.19709677432184</v>
      </c>
      <c r="BO17" s="321">
        <f t="shared" ref="BO17:BO20" si="297">BM17/BL17</f>
        <v>0.96975607000627995</v>
      </c>
      <c r="BP17" s="320">
        <f>INDEX('SO JUNI 2026 (Rev.2)'!$B$6:$BI$51,MATCH(B17,'SO JUNI 2026 (Rev.2)'!$B$6:$B$51,0),MATCH($BP$3,'SO JUNI 2026 (Rev.2)'!$B$5:$XI$5,0))</f>
        <v>1300</v>
      </c>
      <c r="BQ17" s="320">
        <f>INDEX('Summary sales'!$A$6:$BY$50,MATCH($B17,'Summary sales'!$A$6:$A$50,0),MATCH($BP$3,'Summary sales'!$A$7:$BY$7,0))</f>
        <v>1295.5300000000279</v>
      </c>
      <c r="BR17" s="320">
        <f t="shared" si="17"/>
        <v>-4.4699999999720603</v>
      </c>
      <c r="BS17" s="321">
        <f t="shared" ref="BS17:BS20" si="298">BQ17/BP17</f>
        <v>0.99656153846155993</v>
      </c>
      <c r="BT17" s="320">
        <f>INDEX('SO JUNI 2026 (Rev.2)'!$B$6:$BI$51,MATCH(B17,'SO JUNI 2026 (Rev.2)'!$B$6:$B$51,0),MATCH($BT$3,'SO JUNI 2026 (Rev.2)'!$B$5:$XI$5,0))</f>
        <v>1000</v>
      </c>
      <c r="BU17" s="320">
        <f>INDEX('Summary sales'!$A$6:$BY$50,MATCH($B17,'Summary sales'!$A$6:$A$50,0),MATCH($BT$3,'Summary sales'!$A$7:$BY$7,0))</f>
        <v>722.43400000000838</v>
      </c>
      <c r="BV17" s="320">
        <f t="shared" si="18"/>
        <v>-277.56599999999162</v>
      </c>
      <c r="BW17" s="321">
        <f t="shared" ref="BW17:BW19" si="299">BU17/BT17</f>
        <v>0.72243400000000835</v>
      </c>
      <c r="BX17" s="320">
        <f>INDEX('SO JUNI 2026 (Rev.2)'!$B$6:$BI$51,MATCH(B17,'SO JUNI 2026 (Rev.2)'!$B$6:$B$51,0),MATCH($BX$3,'SO JUNI 2026 (Rev.2)'!$B$5:$XI$5,0))</f>
        <v>5500</v>
      </c>
      <c r="BY17" s="320">
        <f ca="1">INDEX('Summary sales'!$A$6:$BY$50,MATCH($B17,'Summary sales'!$A$6:$A$50,0),MATCH($BX$3,'Summary sales'!$A$7:$BY$7,0))</f>
        <v>5417.54</v>
      </c>
      <c r="BZ17" s="320">
        <f t="shared" ca="1" si="19"/>
        <v>-82.460000000000036</v>
      </c>
      <c r="CA17" s="321">
        <f t="shared" ref="CA17:CA20" ca="1" si="300">BY17/BX17</f>
        <v>0.98500727272727273</v>
      </c>
      <c r="CB17" s="320">
        <f>INDEX('SO JUNI 2026 (Rev.2)'!$B$6:$BI$51,MATCH(B17,'SO JUNI 2026 (Rev.2)'!$B$6:$B$51,0),MATCH($CB$3,'SO JUNI 2026 (Rev.2)'!$B$5:$XI$5,0))</f>
        <v>0</v>
      </c>
      <c r="CC17" s="320">
        <f>INDEX('Summary sales'!$A$6:$BY$50,MATCH($B17,'Summary sales'!$A$6:$A$50,0),MATCH($CB$3,'Summary sales'!$A$7:$BY$7,0))</f>
        <v>0</v>
      </c>
      <c r="CD17" s="320">
        <f t="shared" si="20"/>
        <v>0</v>
      </c>
      <c r="CE17" s="321" t="e">
        <f t="shared" ref="CE17:CE20" si="301">CC17/CB17</f>
        <v>#DIV/0!</v>
      </c>
      <c r="CF17" s="320">
        <f>INDEX('SO JUNI 2026 (Rev.2)'!$B$6:$BI$51,MATCH(B17,'SO JUNI 2026 (Rev.2)'!$B$6:$B$51,0),MATCH($CF$3,'SO JUNI 2026 (Rev.2)'!$B$5:$XI$5,0))</f>
        <v>89.451612903225808</v>
      </c>
      <c r="CG17" s="320">
        <f>INDEX('Summary sales'!$A$6:$BY$50,MATCH($B17,'Summary sales'!$A$6:$A$50,0),MATCH($CF$3,'Summary sales'!$A$7:$BY$7,0))</f>
        <v>48.887000000002445</v>
      </c>
      <c r="CH17" s="320">
        <f t="shared" si="21"/>
        <v>-40.564612903223363</v>
      </c>
      <c r="CI17" s="321">
        <f t="shared" ref="CI17:CI20" si="302">CG17/CF17</f>
        <v>0.54651893256403739</v>
      </c>
      <c r="CJ17" s="320">
        <f>INDEX('SO JUNI 2026 (Rev.2)'!$B$6:$BI$51,MATCH(B17,'SO JUNI 2026 (Rev.2)'!$B$6:$B$51,0),MATCH($CJ$3,'SO JUNI 2026 (Rev.2)'!$B$5:$XI$5,0))</f>
        <v>3500</v>
      </c>
      <c r="CK17" s="320">
        <f>INDEX('Summary sales'!$A$6:$BY$50,MATCH($B17,'Summary sales'!$A$6:$A$50,0),MATCH($CJ$3,'Summary sales'!$A$7:$BY$7,0))</f>
        <v>3712.5</v>
      </c>
      <c r="CL17" s="320">
        <f t="shared" si="22"/>
        <v>212.5</v>
      </c>
      <c r="CM17" s="321">
        <f t="shared" ref="CM17:CM20" si="303">CK17/CJ17</f>
        <v>1.0607142857142857</v>
      </c>
      <c r="CN17" s="320">
        <f>INDEX('SO JUNI 2026 (Rev.2)'!$B$6:$BI$51,MATCH(B17,'SO JUNI 2026 (Rev.2)'!$B$6:$B$51,0),MATCH($CN$3,'SO JUNI 2026 (Rev.2)'!$B$5:$XI$5,0))</f>
        <v>5500</v>
      </c>
      <c r="CO17" s="320">
        <f>INDEX('Summary sales'!$A$6:$BY$50,MATCH($B17,'Summary sales'!$A$6:$A$50,0),MATCH($CN$3,'Summary sales'!$A$7:$BY$7,0))</f>
        <v>6807.5999999996275</v>
      </c>
      <c r="CP17" s="320">
        <f t="shared" si="23"/>
        <v>1307.5999999996275</v>
      </c>
      <c r="CQ17" s="321">
        <f t="shared" si="247"/>
        <v>1.2377454545453868</v>
      </c>
      <c r="CR17" s="320">
        <f>INDEX('SO JUNI 2026 (Rev.2)'!$B$6:$BI$51,MATCH(B17,'SO JUNI 2026 (Rev.2)'!$B$6:$B$51,0),MATCH($CR$3,'SO JUNI 2026 (Rev.2)'!$B$5:$XI$5,0))</f>
        <v>0</v>
      </c>
      <c r="CS17" s="320">
        <f>INDEX('Summary sales'!$A$6:$BY$50,MATCH($B17,'Summary sales'!$A$6:$A$50,0),MATCH($CR$3,'Summary sales'!$A$7:$BY$7,0))</f>
        <v>0</v>
      </c>
      <c r="CT17" s="320">
        <f t="shared" si="24"/>
        <v>0</v>
      </c>
      <c r="CU17" s="321">
        <f t="shared" ref="CU17:CU20" si="304">CO17/CN17</f>
        <v>1.2377454545453868</v>
      </c>
      <c r="CV17" s="320">
        <f>INDEX('SO JUNI 2026 (Rev.2)'!$B$6:$BI$51,MATCH(B17,'SO JUNI 2026 (Rev.2)'!$B$6:$B$51,0),MATCH($CV$3,'SO JUNI 2026 (Rev.2)'!$B$5:$XI$5,0))</f>
        <v>4000</v>
      </c>
      <c r="CW17" s="320">
        <f>INDEX('Summary sales'!$A$6:$BY$50,MATCH($B17,'Summary sales'!$A$6:$A$50,0),MATCH($CV$3,'Summary sales'!$A$7:$BY$7,0))</f>
        <v>4642.4500000000698</v>
      </c>
      <c r="CX17" s="320">
        <f t="shared" si="25"/>
        <v>642.45000000006985</v>
      </c>
      <c r="CY17" s="321">
        <f t="shared" si="249"/>
        <v>1.1606125000000174</v>
      </c>
      <c r="CZ17" s="320">
        <f>INDEX('SO JUNI 2026 (Rev.2)'!$B$6:$BI$51,MATCH(B17,'SO JUNI 2026 (Rev.2)'!$B$6:$B$51,0),MATCH($CZ$3,'SO JUNI 2026 (Rev.2)'!$B$5:$XI$5,0))</f>
        <v>5000</v>
      </c>
      <c r="DA17" s="320">
        <f>INDEX('Summary sales'!$A$6:$BY$50,MATCH($B17,'Summary sales'!$A$6:$A$50,0),MATCH($CZ$3,'Summary sales'!$A$7:$BY$7,0))</f>
        <v>5781.9700000000012</v>
      </c>
      <c r="DB17" s="320">
        <f t="shared" si="26"/>
        <v>781.97000000000116</v>
      </c>
      <c r="DC17" s="321">
        <f t="shared" ref="DC17:DC20" si="305">CW17/CV17</f>
        <v>1.1606125000000174</v>
      </c>
      <c r="DD17" s="320">
        <f>INDEX('SO JUNI 2026 (Rev.2)'!$B$6:$BI$51,MATCH(B17,'SO JUNI 2026 (Rev.2)'!$B$6:$B$51,0),MATCH($DD$3,'SO JUNI 2026 (Rev.2)'!$B$5:$XI$5,0))</f>
        <v>8000</v>
      </c>
      <c r="DE17" s="320">
        <f>INDEX('Summary sales'!$A$6:$BY$50,MATCH($B17,'Summary sales'!$A$6:$A$50,0),MATCH($DD$3,'Summary sales'!$A$7:$BY$7,0))</f>
        <v>3788.0999999998603</v>
      </c>
      <c r="DF17" s="320">
        <f t="shared" si="27"/>
        <v>-4211.9000000001397</v>
      </c>
      <c r="DG17" s="321">
        <f t="shared" ref="DG17:DG20" si="306">DE17/DD17</f>
        <v>0.47351249999998252</v>
      </c>
      <c r="DH17" s="320">
        <f>INDEX('SO JUNI 2026 (Rev.2)'!$B$6:$BI$51,MATCH(B17,'SO JUNI 2026 (Rev.2)'!$B$6:$B$51,0),MATCH($DH$3,'SO JUNI 2026 (Rev.2)'!$B$5:$XI$5,0))</f>
        <v>16000</v>
      </c>
      <c r="DI17" s="320">
        <f>INDEX('Summary sales'!$A$6:$BY$50,MATCH($B17,'Summary sales'!$A$6:$A$50,0),MATCH($DH$3,'Summary sales'!$A$7:$BY$7,0))</f>
        <v>24983.986000001431</v>
      </c>
      <c r="DJ17" s="320">
        <f t="shared" si="28"/>
        <v>8983.9860000014305</v>
      </c>
      <c r="DK17" s="321">
        <f t="shared" ref="DK17:DK20" si="307">DI17/DH17</f>
        <v>1.5614991250000894</v>
      </c>
      <c r="DL17" s="320">
        <f>INDEX('SO JUNI 2026 (Rev.2)'!$B$6:$BI$51,MATCH(B17,'SO JUNI 2026 (Rev.2)'!$B$6:$B$51,0),MATCH($DL$3,'SO JUNI 2026 (Rev.2)'!$B$5:$XI$5,0))</f>
        <v>2020.8603225806426</v>
      </c>
      <c r="DM17" s="320">
        <f>INDEX('Summary sales'!$A$6:$BY$50,MATCH($B17,'Summary sales'!$A$6:$A$50,0),MATCH($DL$3,'Summary sales'!$A$7:$BY$7,0))</f>
        <v>1990.2199999997392</v>
      </c>
      <c r="DN17" s="320">
        <f t="shared" si="29"/>
        <v>-30.64032258090333</v>
      </c>
      <c r="DO17" s="321">
        <f t="shared" ref="DO17:DO20" si="308">DM17/DL17</f>
        <v>0.98483798101306896</v>
      </c>
      <c r="DP17" s="320">
        <f>INDEX('SO JUNI 2026 (Rev.2)'!$B$6:$BI$51,MATCH(B17,'SO JUNI 2026 (Rev.2)'!$B$6:$B$51,0),MATCH($DP$3,'SO JUNI 2026 (Rev.2)'!$B$5:$XI$5,0))</f>
        <v>800</v>
      </c>
      <c r="DQ17" s="320">
        <f>INDEX('Summary sales'!$A$6:$BY$50,MATCH($B17,'Summary sales'!$A$6:$A$50,0),MATCH($DP$3,'Summary sales'!$A$7:$BY$7,0))</f>
        <v>526.89000000001397</v>
      </c>
      <c r="DR17" s="320">
        <f t="shared" si="30"/>
        <v>-273.10999999998603</v>
      </c>
      <c r="DS17" s="321">
        <f t="shared" ref="DS17:DS20" si="309">DQ17/DP17</f>
        <v>0.65861250000001748</v>
      </c>
      <c r="DT17" s="320">
        <f>INDEX('SO JUNI 2026 (Rev.2)'!$B$6:$BI$51,MATCH(B17,'SO JUNI 2026 (Rev.2)'!$B$6:$B$51,0),MATCH($DT$3,'SO JUNI 2026 (Rev.2)'!$B$5:$XI$5,0))</f>
        <v>7200</v>
      </c>
      <c r="DU17" s="320">
        <f>INDEX('Summary sales'!$A$6:$BY$50,MATCH($B17,'Summary sales'!$A$6:$A$50,0),MATCH($DT$3,'Summary sales'!$A$7:$BY$7,0))</f>
        <v>8366.1699999999255</v>
      </c>
      <c r="DV17" s="320">
        <f t="shared" si="31"/>
        <v>1166.1699999999255</v>
      </c>
      <c r="DW17" s="321">
        <f t="shared" ref="DW17:DW20" si="310">DU17/DT17</f>
        <v>1.1619680555555452</v>
      </c>
      <c r="DX17" s="320">
        <f>INDEX('SO JUNI 2026 (Rev.2)'!$B$6:$BI$51,MATCH(B17,'SO JUNI 2026 (Rev.2)'!$B$6:$B$51,0),MATCH($DX$3,'SO JUNI 2026 (Rev.2)'!$B$5:$XI$5,0))</f>
        <v>3499.876774193548</v>
      </c>
      <c r="DY17" s="320">
        <f>INDEX('Summary sales'!$A$6:$BY$50,MATCH($B17,'Summary sales'!$A$6:$A$50,0),MATCH($DX$3,'Summary sales'!$A$7:$BY$7,0))</f>
        <v>3048.320000000007</v>
      </c>
      <c r="DZ17" s="320">
        <f t="shared" si="32"/>
        <v>-451.55677419354106</v>
      </c>
      <c r="EA17" s="321">
        <f t="shared" ref="EA17:EA20" si="311">DY17/DX17</f>
        <v>0.87097923631965868</v>
      </c>
      <c r="EB17" s="320">
        <f>INDEX('SO JUNI 2026 (Rev.2)'!$B$6:$BI$51,MATCH(B17,'SO JUNI 2026 (Rev.2)'!$B$6:$B$51,0),MATCH($EB$3,'SO JUNI 2026 (Rev.2)'!$B$5:$XI$5,0))</f>
        <v>2043.2745161290325</v>
      </c>
      <c r="EC17" s="320">
        <f>INDEX('Summary sales'!$A$6:$BY$50,MATCH($B17,'Summary sales'!$A$6:$A$50,0),MATCH($EB$3,'Summary sales'!$A$7:$BY$7,0))</f>
        <v>1297.8699999998789</v>
      </c>
      <c r="ED17" s="320">
        <f t="shared" si="33"/>
        <v>-745.40451612915354</v>
      </c>
      <c r="EE17" s="321">
        <f t="shared" ref="EE17:EE20" si="312">EC17/EB17</f>
        <v>0.63519120399870865</v>
      </c>
      <c r="EF17" s="320">
        <f>INDEX('SO JUNI 2026 (Rev.2)'!$B$6:$BI$51,MATCH(B17,'SO JUNI 2026 (Rev.2)'!$B$6:$B$51,0),MATCH($EF$3,'SO JUNI 2026 (Rev.2)'!$B$5:$XI$5,0))</f>
        <v>0</v>
      </c>
      <c r="EG17" s="320">
        <f>INDEX('Summary sales'!$A$6:$BY$50,MATCH($B17,'Summary sales'!$A$6:$A$50,0),MATCH($EF$3,'Summary sales'!$A$7:$BY$7,0))</f>
        <v>0</v>
      </c>
      <c r="EH17" s="320">
        <f t="shared" si="34"/>
        <v>0</v>
      </c>
      <c r="EI17" s="321" t="e">
        <f t="shared" ref="EI17:EI20" si="313">EG17/EF17</f>
        <v>#DIV/0!</v>
      </c>
      <c r="EJ17" s="320">
        <f>INDEX('SO JUNI 2026 (Rev.2)'!$B$6:$BI$51,MATCH(B17,'SO JUNI 2026 (Rev.2)'!$B$6:$B$51,0),MATCH($EJ$3,'SO JUNI 2026 (Rev.2)'!$B$5:$XI$5,0))</f>
        <v>1000</v>
      </c>
      <c r="EK17" s="320">
        <f>INDEX('Summary sales'!$A$6:$BY$50,MATCH($B17,'Summary sales'!$A$6:$A$50,0),MATCH($EJ$3,'Summary sales'!$A$7:$BY$7,0))</f>
        <v>418.56999999994878</v>
      </c>
      <c r="EL17" s="320">
        <f t="shared" si="35"/>
        <v>-581.43000000005122</v>
      </c>
      <c r="EM17" s="321">
        <f t="shared" ref="EM17:EM20" si="314">EK17/EJ17</f>
        <v>0.41856999999994876</v>
      </c>
      <c r="EN17" s="320">
        <f>INDEX('SO JUNI 2026 (Rev.2)'!$B$6:$BI$51,MATCH(B17,'SO JUNI 2026 (Rev.2)'!$B$6:$B$51,0),MATCH($EN$3,'SO JUNI 2026 (Rev.2)'!$B$5:$XI$5,0))</f>
        <v>11007.047419354845</v>
      </c>
      <c r="EO17" s="320">
        <f>INDEX('Summary sales'!$A$6:$BY$50,MATCH($B17,'Summary sales'!$A$6:$A$50,0),MATCH($EN$3,'Summary sales'!$A$7:$BY$7,0))</f>
        <v>6418.4799999995157</v>
      </c>
      <c r="EP17" s="320">
        <f t="shared" si="36"/>
        <v>-4588.5674193553295</v>
      </c>
      <c r="EQ17" s="321">
        <f t="shared" ref="EQ17:EQ20" si="315">EO17/EN17</f>
        <v>0.58312458877148377</v>
      </c>
      <c r="ER17" s="320">
        <f>INDEX('SO JUNI 2026 (Rev.2)'!$B$6:$BI$51,MATCH(B17,'SO JUNI 2026 (Rev.2)'!$B$6:$B$51,0),MATCH($ER$3,'SO JUNI 2026 (Rev.2)'!$B$5:$XI$5,0))</f>
        <v>1519.5448387096778</v>
      </c>
      <c r="ES17" s="320">
        <f>INDEX('Summary sales'!$A$6:$BY$50,MATCH($B17,'Summary sales'!$A$6:$A$50,0),MATCH($ER$3,'Summary sales'!$A$7:$BY$7,0))</f>
        <v>2423.0200000000186</v>
      </c>
      <c r="ET17" s="320">
        <f t="shared" si="37"/>
        <v>903.47516129034079</v>
      </c>
      <c r="EU17" s="321">
        <f t="shared" ref="EU17:EU20" si="316">ES17/ER17</f>
        <v>1.5945695962861663</v>
      </c>
      <c r="EV17" s="320">
        <f>INDEX('SO JUNI 2026 (Rev.2)'!$B$6:$BI$51,MATCH(B17,'SO JUNI 2026 (Rev.2)'!$B$6:$B$51,0),MATCH($EV$3,'SO JUNI 2026 (Rev.2)'!$B$5:$XI$5,0))</f>
        <v>3999.6741935483842</v>
      </c>
      <c r="EW17" s="320">
        <f>INDEX('Summary sales'!$A$6:$BY$50,MATCH($B17,'Summary sales'!$A$6:$A$50,0),MATCH($EV$3,'Summary sales'!$A$7:$BY$7,0))</f>
        <v>853.95999999996275</v>
      </c>
      <c r="EX17" s="320">
        <f t="shared" si="38"/>
        <v>-3145.7141935484215</v>
      </c>
      <c r="EY17" s="321">
        <f t="shared" ref="EY17:EY20" si="317">EW17/EV17</f>
        <v>0.21350739052131557</v>
      </c>
      <c r="EZ17" s="320">
        <f>INDEX('SO JUNI 2026 (Rev.2)'!$B$6:$BI$51,MATCH(B17,'SO JUNI 2026 (Rev.2)'!$B$6:$B$51,0),MATCH($EZ$3,'SO JUNI 2026 (Rev.2)'!$B$5:$XI$5,0))</f>
        <v>7000</v>
      </c>
      <c r="FA17" s="320">
        <f>INDEX('Summary sales'!$A$6:$BY$50,MATCH(B17,'Summary sales'!$A$6:$A$50,0),MATCH($EZ$3,'Summary sales'!$A$7:$BY$7,0))</f>
        <v>6430.1299999998882</v>
      </c>
      <c r="FB17" s="320">
        <f t="shared" si="39"/>
        <v>-569.87000000011176</v>
      </c>
      <c r="FC17" s="321">
        <f t="shared" ref="FC17:FC20" si="318">FA17/EZ17</f>
        <v>0.91858999999998403</v>
      </c>
      <c r="FD17" s="320">
        <f>INDEX('SO JUNI 2026 (Rev.2)'!$B$6:$BI$51,MATCH(B17,'SO JUNI 2026 (Rev.2)'!$B$6:$B$51,0),MATCH($FD$3,'SO JUNI 2026 (Rev.2)'!$B$5:$XI$5,0))</f>
        <v>8000</v>
      </c>
      <c r="FE17" s="320">
        <f>INDEX('Summary sales'!$A$6:$BY$50,MATCH($B17,'Summary sales'!$A$6:$A$50,0),MATCH($FD$3,'Summary sales'!$A$7:$BY$7,0))</f>
        <v>4779.1499999999069</v>
      </c>
      <c r="FF17" s="320">
        <f t="shared" si="40"/>
        <v>-3220.8500000000931</v>
      </c>
      <c r="FG17" s="321">
        <f t="shared" ref="FG17:FG20" si="319">FE17/FD17</f>
        <v>0.5973937499999884</v>
      </c>
      <c r="FH17" s="320">
        <f>INDEX('SO JUNI 2026 (Rev.2)'!$B$6:$BI$51,MATCH(B17,'SO JUNI 2026 (Rev.2)'!$B$6:$B$51,0),MATCH($FH$3,'SO JUNI 2026 (Rev.2)'!$B$5:$XI$5,0))</f>
        <v>29000</v>
      </c>
      <c r="FI17" s="320">
        <f>INDEX('Summary sales'!$A$6:$BY$50,MATCH($B17,'Summary sales'!$A$6:$A$50,0),MATCH($FH$3,'Summary sales'!$A$7:$BY$7,0))</f>
        <v>31625.390000000596</v>
      </c>
      <c r="FJ17" s="320">
        <f t="shared" si="41"/>
        <v>2625.390000000596</v>
      </c>
      <c r="FK17" s="321">
        <f t="shared" ref="FK17:FK20" si="320">FI17/FH17</f>
        <v>1.090530689655193</v>
      </c>
      <c r="FL17" s="320">
        <f>INDEX('SO JUNI 2026 (Rev.2)'!$B$6:$BI$51,MATCH(B17,'SO JUNI 2026 (Rev.2)'!$B$6:$B$51,0),MATCH($FL$3,'SO JUNI 2026 (Rev.2)'!$B$5:$XI$5,0))</f>
        <v>8000</v>
      </c>
      <c r="FM17" s="320">
        <f>INDEX('Summary sales'!$A$6:$BY$50,MATCH(B17,'Summary sales'!$A$6:$A$50,0),MATCH($FL$3,'Summary sales'!$A$7:$BY$7,0))</f>
        <v>5316.8300000000745</v>
      </c>
      <c r="FN17" s="320">
        <f t="shared" si="42"/>
        <v>-2683.1699999999255</v>
      </c>
      <c r="FO17" s="321">
        <f t="shared" ref="FO17:FO20" si="321">FM17/FL17</f>
        <v>0.66460375000000926</v>
      </c>
      <c r="FP17" s="320">
        <f>INDEX('SO JUNI 2026 (Rev.2)'!$B$6:$BI$51,MATCH(B17,'SO JUNI 2026 (Rev.2)'!$B$6:$B$51,0),MATCH($FP$3,'SO JUNI 2026 (Rev.2)'!$B$5:$XI$5,0))</f>
        <v>3500</v>
      </c>
      <c r="FQ17" s="320">
        <f>INDEX('Summary sales'!$A$6:$BY$50,MATCH(B17,'Summary sales'!$A$6:$A$50,0),MATCH($FP$3,'Summary sales'!$A$7:$BY$7,0))</f>
        <v>4093</v>
      </c>
      <c r="FR17" s="320">
        <f t="shared" si="43"/>
        <v>593</v>
      </c>
      <c r="FS17" s="321">
        <f t="shared" ref="FS17:FS20" si="322">FQ17/FP17</f>
        <v>1.1694285714285715</v>
      </c>
      <c r="FT17" s="320">
        <f>INDEX('SO JUNI 2026 (Rev.2)'!$B$6:$BI$51,MATCH(B17,'SO JUNI 2026 (Rev.2)'!$B$6:$B$51,0),MATCH($FT$3,'SO JUNI 2026 (Rev.2)'!$B$5:$XI$5,0))</f>
        <v>850</v>
      </c>
      <c r="FU17" s="320">
        <f>INDEX('Summary sales'!$A$6:$BY$50,MATCH(B17,'Summary sales'!$A$6:$A$50,0),MATCH($FT$3,'Summary sales'!$A$7:$BY$7,0))</f>
        <v>494.02000000001863</v>
      </c>
      <c r="FV17" s="320">
        <f t="shared" si="44"/>
        <v>-355.97999999998137</v>
      </c>
      <c r="FW17" s="321">
        <f t="shared" ref="FW17:FW20" si="323">FU17/FT17</f>
        <v>0.58120000000002192</v>
      </c>
      <c r="FX17" s="320">
        <f>INDEX('SO JUNI 2026 (Rev.2)'!$B$6:$BI$51,MATCH(B17,'SO JUNI 2026 (Rev.2)'!$B$6:$B$51,0),MATCH($FX$3,'SO JUNI 2026 (Rev.2)'!$B$5:$XI$5,0))</f>
        <v>3800</v>
      </c>
      <c r="FY17" s="320">
        <f>INDEX('Summary sales'!$A$6:$BY$50,MATCH(B17,'Summary sales'!$A$6:$A$50,0),MATCH($FX$3,'Summary sales'!$A$7:$BY$7,0))</f>
        <v>3497.8500000000931</v>
      </c>
      <c r="FZ17" s="320">
        <f t="shared" si="45"/>
        <v>-302.14999999990687</v>
      </c>
      <c r="GA17" s="321">
        <f t="shared" ref="GA17:GA20" si="324">FY17/FX17</f>
        <v>0.92048684210528764</v>
      </c>
      <c r="GB17" s="320">
        <f>INDEX('SO JUNI 2026 (Rev.2)'!$B$6:$BI$51,MATCH(B17,'SO JUNI 2026 (Rev.2)'!$B$6:$B$51,0),MATCH($GB$3,'SO JUNI 2026 (Rev.2)'!$B$5:$XI$5,0))</f>
        <v>2044.9996774193546</v>
      </c>
      <c r="GC17" s="320">
        <f>INDEX('Summary sales'!$A$6:$BY$50,MATCH(B17,'Summary sales'!$A$6:$A$50,0),MATCH($GB$3,'Summary sales'!$A$7:$BY$7,0))</f>
        <v>3005.8300000000745</v>
      </c>
      <c r="GD17" s="320">
        <f t="shared" si="46"/>
        <v>960.83032258071989</v>
      </c>
      <c r="GE17" s="321">
        <f t="shared" ref="GE17:GE20" si="325">GC17/GB17</f>
        <v>1.4698437526372718</v>
      </c>
      <c r="GF17" s="320">
        <f>INDEX('SO JUNI 2026 (Rev.2)'!$B$6:$BI$51,MATCH(B17,'SO JUNI 2026 (Rev.2)'!$B$6:$B$51,0),MATCH($GF$3,'SO JUNI 2026 (Rev.2)'!$B$5:$XI$5,0))</f>
        <v>369.61070967741654</v>
      </c>
      <c r="GG17" s="320">
        <f>INDEX('Summary sales'!$A$6:$BY$50,MATCH(B17,'Summary sales'!$A$6:$A$50,0),MATCH($GF$3,'Summary sales'!$A$7:$BY$7,0))</f>
        <v>0</v>
      </c>
      <c r="GH17" s="320">
        <f t="shared" si="47"/>
        <v>-369.61070967741654</v>
      </c>
      <c r="GI17" s="321">
        <f t="shared" ref="GI17:GI20" si="326">GG17/GF17</f>
        <v>0</v>
      </c>
      <c r="GJ17" s="320">
        <f>INDEX('SO JUNI 2026 (Rev.2)'!$B$6:$BI$51,MATCH(B17,'SO JUNI 2026 (Rev.2)'!$B$6:$B$51,0),MATCH($GJ$3,'SO JUNI 2026 (Rev.2)'!$B$5:$XI$5,0))</f>
        <v>0</v>
      </c>
      <c r="GK17" s="320">
        <f>INDEX('Summary sales'!$A$6:$BY$50,MATCH(B17,'Summary sales'!$A$6:$A$50,0),MATCH($GJ$3,'Summary sales'!$A$7:$BY$7,0))</f>
        <v>0</v>
      </c>
      <c r="GL17" s="320">
        <f t="shared" si="48"/>
        <v>0</v>
      </c>
      <c r="GM17" s="321" t="e">
        <f t="shared" ref="GM17:GM20" si="327">GK17/GJ17</f>
        <v>#DIV/0!</v>
      </c>
      <c r="GN17" s="320">
        <f>INDEX('SO JUNI 2026 (Rev.2)'!$B$6:$BI$51,MATCH(B17,'SO JUNI 2026 (Rev.2)'!$B$6:$B$51,0),MATCH($GN$3,'SO JUNI 2026 (Rev.2)'!$B$5:$XI$5,0))</f>
        <v>0</v>
      </c>
      <c r="GO17" s="320">
        <f>INDEX('Summary sales'!$A$6:$BY$50,MATCH($B17,'Summary sales'!$A$6:$A$50,0),MATCH($GN$3,'Summary sales'!$A$7:$BY$7,0))</f>
        <v>0</v>
      </c>
      <c r="GP17" s="320">
        <f t="shared" si="49"/>
        <v>0</v>
      </c>
      <c r="GQ17" s="321" t="e">
        <f t="shared" ref="GQ17:GQ20" si="328">GO17/GN17</f>
        <v>#DIV/0!</v>
      </c>
      <c r="GR17" s="320">
        <f>INDEX('SO JUNI 2026 (Rev.2)'!$B$6:$BI$51,MATCH(B17,'SO JUNI 2026 (Rev.2)'!$B$6:$B$51,0),MATCH($GR$3,'SO JUNI 2026 (Rev.2)'!$B$5:$XI$5,0))</f>
        <v>1121.900322580635</v>
      </c>
      <c r="GS17" s="320">
        <f>INDEX('Summary sales'!$A$6:$BY$50,MATCH($B17,'Summary sales'!$A$6:$A$50,0),MATCH($GR$3,'Summary sales'!$A$7:$BY$7,0))</f>
        <v>1620.0200000000186</v>
      </c>
      <c r="GT17" s="320">
        <f t="shared" si="50"/>
        <v>498.11967741938361</v>
      </c>
      <c r="GU17" s="321">
        <f t="shared" ref="GU17:GU20" si="329">GS17/GR17</f>
        <v>1.4439963759646588</v>
      </c>
      <c r="GV17" s="320">
        <f>INDEX('SO JUNI 2026 (Rev.2)'!$B$6:$BI$51,MATCH(B17,'SO JUNI 2026 (Rev.2)'!$B$6:$B$51,0),MATCH($GV$3,'SO JUNI 2026 (Rev.2)'!$B$5:$XI$5,0))</f>
        <v>1800</v>
      </c>
      <c r="GW17" s="320">
        <f>INDEX('Summary sales'!$A$6:$BY$50,MATCH(B17,'Summary sales'!$A$6:$A$50,0),MATCH($GV$3,'Summary sales'!$A$7:$BY$7,0))</f>
        <v>2819.84</v>
      </c>
      <c r="GX17" s="320">
        <f t="shared" si="51"/>
        <v>1019.8400000000001</v>
      </c>
      <c r="GY17" s="321">
        <f t="shared" ref="GY17:GY20" si="330">GW17/GV17</f>
        <v>1.5665777777777778</v>
      </c>
      <c r="GZ17" s="320">
        <f>INDEX('SO JUNI 2026 (Rev.2)'!$B$6:$BI$51,MATCH(B17,'SO JUNI 2026 (Rev.2)'!$B$6:$B$51,0),MATCH($GZ$3,'SO JUNI 2026 (Rev.2)'!$B$5:$XI$5,0))</f>
        <v>2499.7025806451697</v>
      </c>
      <c r="HA17" s="320">
        <f>INDEX('Summary sales'!$A$6:$BY$50,MATCH(B17,'Summary sales'!$A$6:$A$50,0),MATCH($GZ$3,'Summary sales'!$A$7:$BY$7,0))</f>
        <v>3884.4500000001863</v>
      </c>
      <c r="HB17" s="320">
        <f t="shared" si="52"/>
        <v>1384.7474193550165</v>
      </c>
      <c r="HC17" s="321">
        <f t="shared" ref="HC17:HC20" si="331">HA17/GZ17</f>
        <v>1.5539648716919015</v>
      </c>
      <c r="HD17" s="320">
        <f>INDEX('SO JUNI 2026 (Rev.2)'!$B$6:$BI$51,MATCH(B17,'SO JUNI 2026 (Rev.2)'!$B$6:$B$51,0),MATCH($HD$3,'SO JUNI 2026 (Rev.2)'!$B$5:$XI$5,0))</f>
        <v>15000</v>
      </c>
      <c r="HE17" s="320">
        <f>INDEX('Summary sales'!$A$6:$BY$50,MATCH(B17,'Summary sales'!$A$6:$A$50,0),MATCH($HD$3,'Summary sales'!$A$7:$BY$7,0))</f>
        <v>8256.2849999999999</v>
      </c>
      <c r="HF17" s="320">
        <f t="shared" si="53"/>
        <v>-6743.7150000000001</v>
      </c>
      <c r="HG17" s="321">
        <f t="shared" ref="HG17:HG20" si="332">HE17/HD17</f>
        <v>0.55041899999999999</v>
      </c>
      <c r="HH17" s="320">
        <f>INDEX('SO JUNI 2026 (Rev.2)'!$B$6:$BI$51,MATCH(B17,'SO JUNI 2026 (Rev.2)'!$B$6:$B$51,0),MATCH($HH$3,'SO JUNI 2026 (Rev.2)'!$B$5:$XI$5,0))</f>
        <v>13500</v>
      </c>
      <c r="HI17" s="320">
        <f>INDEX('Summary sales'!$A$6:$BY$50,MATCH(B17,'Summary sales'!$A$6:$A$50,0),MATCH($HH$3,'Summary sales'!$A$7:$BY$7,0))</f>
        <v>9300.9739999994636</v>
      </c>
      <c r="HJ17" s="320">
        <f t="shared" si="54"/>
        <v>-4199.0260000005364</v>
      </c>
      <c r="HK17" s="353">
        <f t="shared" ref="HK17:HK20" si="333">HI17/HH17</f>
        <v>0.68896103703699729</v>
      </c>
    </row>
    <row r="18" spans="1:219" ht="15" customHeight="1">
      <c r="A18" s="687"/>
      <c r="B18" s="318">
        <f t="shared" ref="B18:B20" si="334">B17+1</f>
        <v>46185</v>
      </c>
      <c r="C18" s="319" t="str">
        <f t="shared" si="280"/>
        <v>Jum</v>
      </c>
      <c r="D18" s="320">
        <f t="shared" si="281"/>
        <v>221786.63232258061</v>
      </c>
      <c r="E18" s="320">
        <f t="shared" ca="1" si="223"/>
        <v>200514.41099999205</v>
      </c>
      <c r="F18" s="320">
        <f t="shared" ca="1" si="1"/>
        <v>-21272.221322588564</v>
      </c>
      <c r="G18" s="321">
        <f t="shared" ca="1" si="282"/>
        <v>0.90408699974465145</v>
      </c>
      <c r="H18" s="320">
        <f>INDEX('SO JUNI 2026 (Rev.2)'!$B$6:$BI$51,MATCH(B18,'SO JUNI 2026 (Rev.2)'!$B$6:$B$51,0),MATCH($H$3,'SO JUNI 2026 (Rev.2)'!$B$5:$XI$5,0))</f>
        <v>1199.5729032258068</v>
      </c>
      <c r="I18" s="320">
        <f>INDEX('Summary sales'!$A$6:$BY$50,MATCH(B18,'Summary sales'!$A$6:$A$50,0),MATCH($H$3,'Summary sales'!$A$7:$BY$7,0))</f>
        <v>290.06999999983236</v>
      </c>
      <c r="J18" s="320">
        <f t="shared" si="2"/>
        <v>-909.50290322597448</v>
      </c>
      <c r="K18" s="321">
        <f t="shared" si="283"/>
        <v>0.2418110639376703</v>
      </c>
      <c r="L18" s="320">
        <f>INDEX('SO JUNI 2026 (Rev.2)'!$B$6:$BI$51,MATCH(B18,'SO JUNI 2026 (Rev.2)'!$B$6:$B$51,0),MATCH($L$3,'SO JUNI 2026 (Rev.2)'!$B$5:$XI$5,0))</f>
        <v>2000</v>
      </c>
      <c r="M18" s="320">
        <f>INDEX('Summary sales'!$A$6:$BY$50,MATCH($B18,'Summary sales'!$A$6:$A$50,0),MATCH($L$3,'Summary sales'!$A$7:$BY$7,0))</f>
        <v>1612.4700000006706</v>
      </c>
      <c r="N18" s="320">
        <f t="shared" si="3"/>
        <v>-387.52999999932945</v>
      </c>
      <c r="O18" s="321">
        <f t="shared" si="284"/>
        <v>0.80623500000033532</v>
      </c>
      <c r="P18" s="320">
        <f>INDEX('SO JUNI 2026 (Rev.2)'!$B$6:$BI$51,MATCH(B18,'SO JUNI 2026 (Rev.2)'!$B$6:$B$51,0),MATCH($P$3,'SO JUNI 2026 (Rev.2)'!$B$5:$XI$5,0))</f>
        <v>1200</v>
      </c>
      <c r="Q18" s="320">
        <f>INDEX('Summary sales'!$A$6:$BY$50,MATCH($B18,'Summary sales'!$A$6:$A$50,0),MATCH($P$3,'Summary sales'!$A$7:$BY$7,0))</f>
        <v>1010.6200000001118</v>
      </c>
      <c r="R18" s="320">
        <f t="shared" si="4"/>
        <v>-189.37999999988824</v>
      </c>
      <c r="S18" s="321">
        <f t="shared" si="285"/>
        <v>0.84218333333342643</v>
      </c>
      <c r="T18" s="320">
        <f>INDEX('SO JUNI 2026 (Rev.2)'!$B$6:$BI$51,MATCH(B18,'SO JUNI 2026 (Rev.2)'!$B$6:$B$51,0),MATCH($T$3,'SO JUNI 2026 (Rev.2)'!$B$5:$XI$5,0))</f>
        <v>3300</v>
      </c>
      <c r="U18" s="320">
        <f>INDEX('Summary sales'!$A$6:$BY$50,MATCH($B18,'Summary sales'!$A$6:$A$50,0),MATCH($T$3,'Summary sales'!$A$7:$BY$7,0))</f>
        <v>4039.7000000001863</v>
      </c>
      <c r="V18" s="320">
        <f t="shared" si="5"/>
        <v>739.70000000018626</v>
      </c>
      <c r="W18" s="321">
        <f t="shared" si="286"/>
        <v>1.2241515151515716</v>
      </c>
      <c r="X18" s="320">
        <f>INDEX('SO JUNI 2026 (Rev.2)'!$B$6:$BI$51,MATCH(B18,'SO JUNI 2026 (Rev.2)'!$B$6:$B$51,0),MATCH($X$3,'SO JUNI 2026 (Rev.2)'!$B$5:$XI$5,0))</f>
        <v>644.02064516129087</v>
      </c>
      <c r="Y18" s="320">
        <f>INDEX('Summary sales'!$A$6:$BY$50,MATCH($B18,'Summary sales'!$A$6:$A$50,0),MATCH($X$3,'Summary sales'!$A$7:$BY$7,0))</f>
        <v>591.57999999995809</v>
      </c>
      <c r="Z18" s="320">
        <f t="shared" si="6"/>
        <v>-52.440645161332782</v>
      </c>
      <c r="AA18" s="321">
        <f t="shared" si="287"/>
        <v>0.91857303712957938</v>
      </c>
      <c r="AB18" s="320">
        <f>INDEX('SO JUNI 2026 (Rev.2)'!$B$6:$BI$51,MATCH(B18,'SO JUNI 2026 (Rev.2)'!$B$6:$B$51,0),MATCH($AB$3,'SO JUNI 2026 (Rev.2)'!$B$5:$XI$5,0))</f>
        <v>0</v>
      </c>
      <c r="AC18" s="320">
        <f>INDEX('Summary sales'!$A$6:$BY$50,MATCH($B18,'Summary sales'!$A$6:$A$50,0),MATCH($AB$3,'Summary sales'!$A$7:$BY$7,0))</f>
        <v>0</v>
      </c>
      <c r="AD18" s="320">
        <f t="shared" si="288"/>
        <v>0</v>
      </c>
      <c r="AE18" s="321">
        <f t="shared" si="231"/>
        <v>0</v>
      </c>
      <c r="AF18" s="320">
        <f>INDEX('SO JUNI 2026 (Rev.2)'!$B$6:$BI$51,MATCH(B18,'SO JUNI 2026 (Rev.2)'!$B$6:$B$51,0),MATCH($AF$3,'SO JUNI 2026 (Rev.2)'!$B$5:$XI$5,0))</f>
        <v>150</v>
      </c>
      <c r="AG18" s="320">
        <f>INDEX('Summary sales'!$A$6:$BY$50,MATCH($B18,'Summary sales'!$A$6:$A$50,0),MATCH($AF$3,'Summary sales'!$A$7:$BY$7,0))</f>
        <v>89.39000000001397</v>
      </c>
      <c r="AH18" s="320">
        <f t="shared" si="8"/>
        <v>-60.60999999998603</v>
      </c>
      <c r="AI18" s="321">
        <f t="shared" si="289"/>
        <v>0.59593333333342646</v>
      </c>
      <c r="AJ18" s="320">
        <f>INDEX('SO JUNI 2026 (Rev.2)'!$B$6:$BI$51,MATCH(B18,'SO JUNI 2026 (Rev.2)'!$B$6:$B$51,0),MATCH($AJ$3,'SO JUNI 2026 (Rev.2)'!$B$5:$XI$5,0))</f>
        <v>603.76322580644887</v>
      </c>
      <c r="AK18" s="320">
        <f>INDEX('Summary sales'!$A$6:$BY$50,MATCH($B18,'Summary sales'!$A$6:$A$50,0),MATCH($AJ$3,'Summary sales'!$A$7:$BY$7,0))</f>
        <v>814.04000000003725</v>
      </c>
      <c r="AL18" s="320">
        <f t="shared" si="9"/>
        <v>210.27677419358838</v>
      </c>
      <c r="AM18" s="321">
        <f t="shared" si="290"/>
        <v>1.3482768827344873</v>
      </c>
      <c r="AN18" s="320">
        <f>INDEX('SO JUNI 2026 (Rev.2)'!$B$6:$BI$51,MATCH(B18,'SO JUNI 2026 (Rev.2)'!$B$6:$B$51,0),MATCH($AN$3,'SO JUNI 2026 (Rev.2)'!$B$5:$XI$5,0))</f>
        <v>673.27548387096704</v>
      </c>
      <c r="AO18" s="320">
        <f>INDEX('Summary sales'!$A$6:$BY$50,MATCH($B18,'Summary sales'!$A$6:$A$50,0),MATCH($AN$3,'Summary sales'!$A$7:$BY$7,0))</f>
        <v>657.63000000000466</v>
      </c>
      <c r="AP18" s="320">
        <f t="shared" si="10"/>
        <v>-15.64548387096238</v>
      </c>
      <c r="AQ18" s="321">
        <f t="shared" si="291"/>
        <v>0.9767621363828527</v>
      </c>
      <c r="AR18" s="320">
        <f>INDEX('SO JUNI 2026 (Rev.2)'!$B$6:$BI$51,MATCH(B18,'SO JUNI 2026 (Rev.2)'!$B$6:$B$51,0),MATCH($AR$3,'SO JUNI 2026 (Rev.2)'!$B$5:$XI$5,0))</f>
        <v>5500</v>
      </c>
      <c r="AS18" s="320">
        <f>INDEX('Summary sales'!$A$6:$BY$50,MATCH($B18,'Summary sales'!$A$6:$A$50,0),MATCH($AR$3,'Summary sales'!$A$7:$BY$7,0))</f>
        <v>5200.5299999993294</v>
      </c>
      <c r="AT18" s="320">
        <f t="shared" si="11"/>
        <v>-299.47000000067055</v>
      </c>
      <c r="AU18" s="321">
        <f t="shared" si="292"/>
        <v>0.94555090909078721</v>
      </c>
      <c r="AV18" s="320">
        <f>INDEX('SO JUNI 2026 (Rev.2)'!$B$6:$BI$51,MATCH(B18,'SO JUNI 2026 (Rev.2)'!$B$6:$B$51,0),MATCH($AV$3,'SO JUNI 2026 (Rev.2)'!$B$5:$XI$5,0))</f>
        <v>6000</v>
      </c>
      <c r="AW18" s="320">
        <f>INDEX('Summary sales'!$A$6:$BY$50,MATCH($B18,'Summary sales'!$A$6:$A$50,0),MATCH($AV$3,'Summary sales'!$A$7:$BY$7,0))</f>
        <v>3902.4399999999441</v>
      </c>
      <c r="AX18" s="320">
        <f t="shared" si="12"/>
        <v>-2097.5600000000559</v>
      </c>
      <c r="AY18" s="321">
        <f t="shared" si="293"/>
        <v>0.65040666666665736</v>
      </c>
      <c r="AZ18" s="320">
        <f>INDEX('SO JUNI 2026 (Rev.2)'!$B$6:$BI$51,MATCH(B18,'SO JUNI 2026 (Rev.2)'!$B$6:$B$51,0),MATCH($AZ$3,'SO JUNI 2026 (Rev.2)'!$B$5:$XI$5,0))</f>
        <v>2000</v>
      </c>
      <c r="BA18" s="320">
        <f>INDEX('Summary sales'!$A$6:$BY$50,MATCH($B18,'Summary sales'!$A$6:$A$50,0),MATCH($AZ$3,'Summary sales'!$A$7:$BY$7,0))</f>
        <v>1980.3299999998417</v>
      </c>
      <c r="BB18" s="320">
        <f t="shared" si="13"/>
        <v>-19.670000000158325</v>
      </c>
      <c r="BC18" s="321">
        <f t="shared" si="294"/>
        <v>0.9901649999999208</v>
      </c>
      <c r="BD18" s="320">
        <f>INDEX('SO JUNI 2026 (Rev.2)'!$B$6:$BI$51,MATCH(B18,'SO JUNI 2026 (Rev.2)'!$B$6:$B$51,0),MATCH($BD$3,'SO JUNI 2026 (Rev.2)'!$B$5:$XI$5,0))</f>
        <v>750</v>
      </c>
      <c r="BE18" s="320">
        <f>INDEX('Summary sales'!$A$6:$BY$50,MATCH($B18,'Summary sales'!$A$6:$A$50,0),MATCH($BD$3,'Summary sales'!$A$7:$BY$7,0))</f>
        <v>317.56000000000495</v>
      </c>
      <c r="BF18" s="320">
        <f t="shared" si="14"/>
        <v>-432.43999999999505</v>
      </c>
      <c r="BG18" s="321">
        <f t="shared" si="295"/>
        <v>0.42341333333333991</v>
      </c>
      <c r="BH18" s="320">
        <f>INDEX('SO JUNI 2026 (Rev.2)'!$B$6:$BI$51,MATCH(B18,'SO JUNI 2026 (Rev.2)'!$B$6:$B$51,0),MATCH($BH$3,'SO JUNI 2026 (Rev.2)'!$B$5:$XI$5,0))</f>
        <v>9300</v>
      </c>
      <c r="BI18" s="320">
        <f>INDEX('Summary sales'!$A$6:$BY$50,MATCH($B18,'Summary sales'!$A$6:$A$50,0),MATCH($BH$3,'Summary sales'!$A$7:$BY$7,0))</f>
        <v>10997.830000000075</v>
      </c>
      <c r="BJ18" s="320">
        <f t="shared" si="15"/>
        <v>1697.8300000000745</v>
      </c>
      <c r="BK18" s="321">
        <f t="shared" si="296"/>
        <v>1.1825623655914059</v>
      </c>
      <c r="BL18" s="320">
        <f>INDEX('SO JUNI 2026 (Rev.2)'!$B$6:$BI$51,MATCH(B18,'SO JUNI 2026 (Rev.2)'!$B$6:$B$51,0),MATCH($BL$3,'SO JUNI 2026 (Rev.2)'!$B$5:$XI$5,0))</f>
        <v>9000.0570967741915</v>
      </c>
      <c r="BM18" s="320">
        <f>INDEX('Summary sales'!$A$6:$BY$50,MATCH($B18,'Summary sales'!$A$6:$A$50,0),MATCH($BL$3,'Summary sales'!$A$7:$BY$7,0))</f>
        <v>8594.9599999999627</v>
      </c>
      <c r="BN18" s="320">
        <f t="shared" si="16"/>
        <v>-405.0970967742287</v>
      </c>
      <c r="BO18" s="321">
        <f t="shared" si="297"/>
        <v>0.95498949702003288</v>
      </c>
      <c r="BP18" s="320">
        <f>INDEX('SO JUNI 2026 (Rev.2)'!$B$6:$BI$51,MATCH(B18,'SO JUNI 2026 (Rev.2)'!$B$6:$B$51,0),MATCH($BP$3,'SO JUNI 2026 (Rev.2)'!$B$5:$XI$5,0))</f>
        <v>1300</v>
      </c>
      <c r="BQ18" s="320">
        <f>INDEX('Summary sales'!$A$6:$BY$50,MATCH($B18,'Summary sales'!$A$6:$A$50,0),MATCH($BP$3,'Summary sales'!$A$7:$BY$7,0))</f>
        <v>1380.359999999986</v>
      </c>
      <c r="BR18" s="320">
        <f t="shared" si="17"/>
        <v>80.35999999998603</v>
      </c>
      <c r="BS18" s="321">
        <f t="shared" si="298"/>
        <v>1.0618153846153739</v>
      </c>
      <c r="BT18" s="320">
        <f>INDEX('SO JUNI 2026 (Rev.2)'!$B$6:$BI$51,MATCH(B18,'SO JUNI 2026 (Rev.2)'!$B$6:$B$51,0),MATCH($BT$3,'SO JUNI 2026 (Rev.2)'!$B$5:$XI$5,0))</f>
        <v>1000</v>
      </c>
      <c r="BU18" s="320">
        <f>INDEX('Summary sales'!$A$6:$BY$50,MATCH($B18,'Summary sales'!$A$6:$A$50,0),MATCH($BT$3,'Summary sales'!$A$7:$BY$7,0))</f>
        <v>1435.6499999999069</v>
      </c>
      <c r="BV18" s="320">
        <f t="shared" si="18"/>
        <v>435.64999999990687</v>
      </c>
      <c r="BW18" s="321">
        <f t="shared" si="299"/>
        <v>1.4356499999999068</v>
      </c>
      <c r="BX18" s="320">
        <f>INDEX('SO JUNI 2026 (Rev.2)'!$B$6:$BI$51,MATCH(B18,'SO JUNI 2026 (Rev.2)'!$B$6:$B$51,0),MATCH($BX$3,'SO JUNI 2026 (Rev.2)'!$B$5:$XI$5,0))</f>
        <v>5500</v>
      </c>
      <c r="BY18" s="320">
        <f ca="1">INDEX('Summary sales'!$A$6:$BY$50,MATCH($B18,'Summary sales'!$A$6:$A$50,0),MATCH($BX$3,'Summary sales'!$A$7:$BY$7,0))</f>
        <v>5123.4799999999996</v>
      </c>
      <c r="BZ18" s="320">
        <f t="shared" ca="1" si="19"/>
        <v>-376.52000000000044</v>
      </c>
      <c r="CA18" s="321">
        <f t="shared" ca="1" si="300"/>
        <v>0.93154181818181814</v>
      </c>
      <c r="CB18" s="320">
        <f>INDEX('SO JUNI 2026 (Rev.2)'!$B$6:$BI$51,MATCH(B18,'SO JUNI 2026 (Rev.2)'!$B$6:$B$51,0),MATCH($CB$3,'SO JUNI 2026 (Rev.2)'!$B$5:$XI$5,0))</f>
        <v>0</v>
      </c>
      <c r="CC18" s="320">
        <f>INDEX('Summary sales'!$A$6:$BY$50,MATCH($B18,'Summary sales'!$A$6:$A$50,0),MATCH($CB$3,'Summary sales'!$A$7:$BY$7,0))</f>
        <v>0</v>
      </c>
      <c r="CD18" s="320">
        <f t="shared" si="20"/>
        <v>0</v>
      </c>
      <c r="CE18" s="321" t="e">
        <f t="shared" si="301"/>
        <v>#DIV/0!</v>
      </c>
      <c r="CF18" s="320">
        <f>INDEX('SO JUNI 2026 (Rev.2)'!$B$6:$BI$51,MATCH(B18,'SO JUNI 2026 (Rev.2)'!$B$6:$B$51,0),MATCH($CF$3,'SO JUNI 2026 (Rev.2)'!$B$5:$XI$5,0))</f>
        <v>89.451612903225808</v>
      </c>
      <c r="CG18" s="320">
        <f>INDEX('Summary sales'!$A$6:$BY$50,MATCH($B18,'Summary sales'!$A$6:$A$50,0),MATCH($CF$3,'Summary sales'!$A$7:$BY$7,0))</f>
        <v>51.054000000003725</v>
      </c>
      <c r="CH18" s="320">
        <f t="shared" si="21"/>
        <v>-38.397612903222083</v>
      </c>
      <c r="CI18" s="321">
        <f t="shared" si="302"/>
        <v>0.57074432023083865</v>
      </c>
      <c r="CJ18" s="320">
        <f>INDEX('SO JUNI 2026 (Rev.2)'!$B$6:$BI$51,MATCH(B18,'SO JUNI 2026 (Rev.2)'!$B$6:$B$51,0),MATCH($CJ$3,'SO JUNI 2026 (Rev.2)'!$B$5:$XI$5,0))</f>
        <v>3500</v>
      </c>
      <c r="CK18" s="320">
        <f>INDEX('Summary sales'!$A$6:$BY$50,MATCH($B18,'Summary sales'!$A$6:$A$50,0),MATCH($CJ$3,'Summary sales'!$A$7:$BY$7,0))</f>
        <v>2817.4000000003725</v>
      </c>
      <c r="CL18" s="320">
        <f t="shared" si="22"/>
        <v>-682.59999999962747</v>
      </c>
      <c r="CM18" s="321">
        <f t="shared" si="303"/>
        <v>0.80497142857153503</v>
      </c>
      <c r="CN18" s="320">
        <f>INDEX('SO JUNI 2026 (Rev.2)'!$B$6:$BI$51,MATCH(B18,'SO JUNI 2026 (Rev.2)'!$B$6:$B$51,0),MATCH($CN$3,'SO JUNI 2026 (Rev.2)'!$B$5:$XI$5,0))</f>
        <v>5500</v>
      </c>
      <c r="CO18" s="320">
        <f>INDEX('Summary sales'!$A$6:$BY$50,MATCH($B18,'Summary sales'!$A$6:$A$50,0),MATCH($CN$3,'Summary sales'!$A$7:$BY$7,0))</f>
        <v>6171</v>
      </c>
      <c r="CP18" s="320">
        <f t="shared" si="23"/>
        <v>671</v>
      </c>
      <c r="CQ18" s="321">
        <f t="shared" si="247"/>
        <v>1.1220000000000001</v>
      </c>
      <c r="CR18" s="320">
        <f>INDEX('SO JUNI 2026 (Rev.2)'!$B$6:$BI$51,MATCH(B18,'SO JUNI 2026 (Rev.2)'!$B$6:$B$51,0),MATCH($CR$3,'SO JUNI 2026 (Rev.2)'!$B$5:$XI$5,0))</f>
        <v>0</v>
      </c>
      <c r="CS18" s="320">
        <f>INDEX('Summary sales'!$A$6:$BY$50,MATCH($B18,'Summary sales'!$A$6:$A$50,0),MATCH($CR$3,'Summary sales'!$A$7:$BY$7,0))</f>
        <v>0</v>
      </c>
      <c r="CT18" s="320">
        <f t="shared" si="24"/>
        <v>0</v>
      </c>
      <c r="CU18" s="321">
        <f t="shared" si="304"/>
        <v>1.1220000000000001</v>
      </c>
      <c r="CV18" s="320">
        <f>INDEX('SO JUNI 2026 (Rev.2)'!$B$6:$BI$51,MATCH(B18,'SO JUNI 2026 (Rev.2)'!$B$6:$B$51,0),MATCH($CV$3,'SO JUNI 2026 (Rev.2)'!$B$5:$XI$5,0))</f>
        <v>4000</v>
      </c>
      <c r="CW18" s="320">
        <f>INDEX('Summary sales'!$A$6:$BY$50,MATCH($B18,'Summary sales'!$A$6:$A$50,0),MATCH($CV$3,'Summary sales'!$A$7:$BY$7,0))</f>
        <v>4017.640000000014</v>
      </c>
      <c r="CX18" s="320">
        <f t="shared" si="25"/>
        <v>17.64000000001397</v>
      </c>
      <c r="CY18" s="321">
        <f t="shared" si="249"/>
        <v>1.0044100000000036</v>
      </c>
      <c r="CZ18" s="320">
        <f>INDEX('SO JUNI 2026 (Rev.2)'!$B$6:$BI$51,MATCH(B18,'SO JUNI 2026 (Rev.2)'!$B$6:$B$51,0),MATCH($CZ$3,'SO JUNI 2026 (Rev.2)'!$B$5:$XI$5,0))</f>
        <v>5000</v>
      </c>
      <c r="DA18" s="320">
        <f>INDEX('Summary sales'!$A$6:$BY$50,MATCH($B18,'Summary sales'!$A$6:$A$50,0),MATCH($CZ$3,'Summary sales'!$A$7:$BY$7,0))</f>
        <v>5105.0099999999948</v>
      </c>
      <c r="DB18" s="320">
        <f t="shared" si="26"/>
        <v>105.00999999999476</v>
      </c>
      <c r="DC18" s="321">
        <f t="shared" si="305"/>
        <v>1.0044100000000036</v>
      </c>
      <c r="DD18" s="320">
        <f>INDEX('SO JUNI 2026 (Rev.2)'!$B$6:$BI$51,MATCH(B18,'SO JUNI 2026 (Rev.2)'!$B$6:$B$51,0),MATCH($DD$3,'SO JUNI 2026 (Rev.2)'!$B$5:$XI$5,0))</f>
        <v>8000</v>
      </c>
      <c r="DE18" s="320">
        <f>INDEX('Summary sales'!$A$6:$BY$50,MATCH($B18,'Summary sales'!$A$6:$A$50,0),MATCH($DD$3,'Summary sales'!$A$7:$BY$7,0))</f>
        <v>12293.40000000014</v>
      </c>
      <c r="DF18" s="320">
        <f t="shared" si="27"/>
        <v>4293.4000000001397</v>
      </c>
      <c r="DG18" s="321">
        <f t="shared" si="306"/>
        <v>1.5366750000000176</v>
      </c>
      <c r="DH18" s="320">
        <f>INDEX('SO JUNI 2026 (Rev.2)'!$B$6:$BI$51,MATCH(B18,'SO JUNI 2026 (Rev.2)'!$B$6:$B$51,0),MATCH($DH$3,'SO JUNI 2026 (Rev.2)'!$B$5:$XI$5,0))</f>
        <v>16000</v>
      </c>
      <c r="DI18" s="320">
        <f>INDEX('Summary sales'!$A$6:$BY$50,MATCH($B18,'Summary sales'!$A$6:$A$50,0),MATCH($DH$3,'Summary sales'!$A$7:$BY$7,0))</f>
        <v>18445.893999993801</v>
      </c>
      <c r="DJ18" s="320">
        <f t="shared" si="28"/>
        <v>2445.8939999938011</v>
      </c>
      <c r="DK18" s="321">
        <f t="shared" si="307"/>
        <v>1.1528683749996125</v>
      </c>
      <c r="DL18" s="320">
        <f>INDEX('SO JUNI 2026 (Rev.2)'!$B$6:$BI$51,MATCH(B18,'SO JUNI 2026 (Rev.2)'!$B$6:$B$51,0),MATCH($DL$3,'SO JUNI 2026 (Rev.2)'!$B$5:$XI$5,0))</f>
        <v>2020.8603225806426</v>
      </c>
      <c r="DM18" s="320">
        <f>INDEX('Summary sales'!$A$6:$BY$50,MATCH($B18,'Summary sales'!$A$6:$A$50,0),MATCH($DL$3,'Summary sales'!$A$7:$BY$7,0))</f>
        <v>1445.5499999998137</v>
      </c>
      <c r="DN18" s="320">
        <f t="shared" si="29"/>
        <v>-575.31032258082882</v>
      </c>
      <c r="DO18" s="321">
        <f t="shared" si="308"/>
        <v>0.71531415795914266</v>
      </c>
      <c r="DP18" s="320">
        <f>INDEX('SO JUNI 2026 (Rev.2)'!$B$6:$BI$51,MATCH(B18,'SO JUNI 2026 (Rev.2)'!$B$6:$B$51,0),MATCH($DP$3,'SO JUNI 2026 (Rev.2)'!$B$5:$XI$5,0))</f>
        <v>800</v>
      </c>
      <c r="DQ18" s="320">
        <f>INDEX('Summary sales'!$A$6:$BY$50,MATCH($B18,'Summary sales'!$A$6:$A$50,0),MATCH($DP$3,'Summary sales'!$A$7:$BY$7,0))</f>
        <v>898.81000000005588</v>
      </c>
      <c r="DR18" s="320">
        <f t="shared" si="30"/>
        <v>98.810000000055879</v>
      </c>
      <c r="DS18" s="321">
        <f t="shared" si="309"/>
        <v>1.1235125000000699</v>
      </c>
      <c r="DT18" s="320">
        <f>INDEX('SO JUNI 2026 (Rev.2)'!$B$6:$BI$51,MATCH(B18,'SO JUNI 2026 (Rev.2)'!$B$6:$B$51,0),MATCH($DT$3,'SO JUNI 2026 (Rev.2)'!$B$5:$XI$5,0))</f>
        <v>7200</v>
      </c>
      <c r="DU18" s="320">
        <f>INDEX('Summary sales'!$A$6:$BY$50,MATCH($B18,'Summary sales'!$A$6:$A$50,0),MATCH($DT$3,'Summary sales'!$A$7:$BY$7,0))</f>
        <v>8115.570000000298</v>
      </c>
      <c r="DV18" s="320">
        <f t="shared" si="31"/>
        <v>915.57000000029802</v>
      </c>
      <c r="DW18" s="321">
        <f t="shared" si="310"/>
        <v>1.1271625000000414</v>
      </c>
      <c r="DX18" s="320">
        <f>INDEX('SO JUNI 2026 (Rev.2)'!$B$6:$BI$51,MATCH(B18,'SO JUNI 2026 (Rev.2)'!$B$6:$B$51,0),MATCH($DX$3,'SO JUNI 2026 (Rev.2)'!$B$5:$XI$5,0))</f>
        <v>3499.876774193548</v>
      </c>
      <c r="DY18" s="320">
        <f>INDEX('Summary sales'!$A$6:$BY$50,MATCH($B18,'Summary sales'!$A$6:$A$50,0),MATCH($DX$3,'Summary sales'!$A$7:$BY$7,0))</f>
        <v>2848.0999999999767</v>
      </c>
      <c r="DZ18" s="320">
        <f t="shared" si="32"/>
        <v>-651.77677419357133</v>
      </c>
      <c r="EA18" s="321">
        <f t="shared" si="311"/>
        <v>0.81377150790008723</v>
      </c>
      <c r="EB18" s="320">
        <f>INDEX('SO JUNI 2026 (Rev.2)'!$B$6:$BI$51,MATCH(B18,'SO JUNI 2026 (Rev.2)'!$B$6:$B$51,0),MATCH($EB$3,'SO JUNI 2026 (Rev.2)'!$B$5:$XI$5,0))</f>
        <v>2043.2745161290325</v>
      </c>
      <c r="EC18" s="320">
        <f>INDEX('Summary sales'!$A$6:$BY$50,MATCH($B18,'Summary sales'!$A$6:$A$50,0),MATCH($EB$3,'Summary sales'!$A$7:$BY$7,0))</f>
        <v>1263.9000000001397</v>
      </c>
      <c r="ED18" s="320">
        <f t="shared" si="33"/>
        <v>-779.37451612889276</v>
      </c>
      <c r="EE18" s="321">
        <f t="shared" si="312"/>
        <v>0.61856592935666244</v>
      </c>
      <c r="EF18" s="320">
        <f>INDEX('SO JUNI 2026 (Rev.2)'!$B$6:$BI$51,MATCH(B18,'SO JUNI 2026 (Rev.2)'!$B$6:$B$51,0),MATCH($EF$3,'SO JUNI 2026 (Rev.2)'!$B$5:$XI$5,0))</f>
        <v>0</v>
      </c>
      <c r="EG18" s="320">
        <f>INDEX('Summary sales'!$A$6:$BY$50,MATCH($B18,'Summary sales'!$A$6:$A$50,0),MATCH($EF$3,'Summary sales'!$A$7:$BY$7,0))</f>
        <v>0</v>
      </c>
      <c r="EH18" s="320">
        <f t="shared" si="34"/>
        <v>0</v>
      </c>
      <c r="EI18" s="321" t="e">
        <f t="shared" si="313"/>
        <v>#DIV/0!</v>
      </c>
      <c r="EJ18" s="320">
        <f>INDEX('SO JUNI 2026 (Rev.2)'!$B$6:$BI$51,MATCH(B18,'SO JUNI 2026 (Rev.2)'!$B$6:$B$51,0),MATCH($EJ$3,'SO JUNI 2026 (Rev.2)'!$B$5:$XI$5,0))</f>
        <v>1000</v>
      </c>
      <c r="EK18" s="320">
        <f>INDEX('Summary sales'!$A$6:$BY$50,MATCH($B18,'Summary sales'!$A$6:$A$50,0),MATCH($EJ$3,'Summary sales'!$A$7:$BY$7,0))</f>
        <v>394.69000000006054</v>
      </c>
      <c r="EL18" s="320">
        <f t="shared" si="35"/>
        <v>-605.30999999993946</v>
      </c>
      <c r="EM18" s="321">
        <f t="shared" si="314"/>
        <v>0.39469000000006055</v>
      </c>
      <c r="EN18" s="320">
        <f>INDEX('SO JUNI 2026 (Rev.2)'!$B$6:$BI$51,MATCH(B18,'SO JUNI 2026 (Rev.2)'!$B$6:$B$51,0),MATCH($EN$3,'SO JUNI 2026 (Rev.2)'!$B$5:$XI$5,0))</f>
        <v>11007.047419354845</v>
      </c>
      <c r="EO18" s="320">
        <f>INDEX('Summary sales'!$A$6:$BY$50,MATCH($B18,'Summary sales'!$A$6:$A$50,0),MATCH($EN$3,'Summary sales'!$A$7:$BY$7,0))</f>
        <v>11379.640000000596</v>
      </c>
      <c r="EP18" s="320">
        <f t="shared" si="36"/>
        <v>372.59258064575079</v>
      </c>
      <c r="EQ18" s="321">
        <f t="shared" si="315"/>
        <v>1.0338503657202913</v>
      </c>
      <c r="ER18" s="320">
        <f>INDEX('SO JUNI 2026 (Rev.2)'!$B$6:$BI$51,MATCH(B18,'SO JUNI 2026 (Rev.2)'!$B$6:$B$51,0),MATCH($ER$3,'SO JUNI 2026 (Rev.2)'!$B$5:$XI$5,0))</f>
        <v>1519.5448387096778</v>
      </c>
      <c r="ES18" s="320">
        <f>INDEX('Summary sales'!$A$6:$BY$50,MATCH($B18,'Summary sales'!$A$6:$A$50,0),MATCH($ER$3,'Summary sales'!$A$7:$BY$7,0))</f>
        <v>1919.8900000001304</v>
      </c>
      <c r="ET18" s="320">
        <f t="shared" si="37"/>
        <v>400.34516129045255</v>
      </c>
      <c r="EU18" s="321">
        <f t="shared" si="316"/>
        <v>1.2634638683188881</v>
      </c>
      <c r="EV18" s="320">
        <f>INDEX('SO JUNI 2026 (Rev.2)'!$B$6:$BI$51,MATCH(B18,'SO JUNI 2026 (Rev.2)'!$B$6:$B$51,0),MATCH($EV$3,'SO JUNI 2026 (Rev.2)'!$B$5:$XI$5,0))</f>
        <v>3999.6741935483842</v>
      </c>
      <c r="EW18" s="320">
        <f>INDEX('Summary sales'!$A$6:$BY$50,MATCH($B18,'Summary sales'!$A$6:$A$50,0),MATCH($EV$3,'Summary sales'!$A$7:$BY$7,0))</f>
        <v>1634.8099999995902</v>
      </c>
      <c r="EX18" s="320">
        <f t="shared" si="38"/>
        <v>-2364.864193548794</v>
      </c>
      <c r="EY18" s="321">
        <f t="shared" si="317"/>
        <v>0.40873579218942296</v>
      </c>
      <c r="EZ18" s="320">
        <f>INDEX('SO JUNI 2026 (Rev.2)'!$B$6:$BI$51,MATCH(B18,'SO JUNI 2026 (Rev.2)'!$B$6:$B$51,0),MATCH($EZ$3,'SO JUNI 2026 (Rev.2)'!$B$5:$XI$5,0))</f>
        <v>7000</v>
      </c>
      <c r="FA18" s="320">
        <f>INDEX('Summary sales'!$A$6:$BY$50,MATCH(B18,'Summary sales'!$A$6:$A$50,0),MATCH($EZ$3,'Summary sales'!$A$7:$BY$7,0))</f>
        <v>2492.2099999999627</v>
      </c>
      <c r="FB18" s="320">
        <f t="shared" si="39"/>
        <v>-4507.7900000000373</v>
      </c>
      <c r="FC18" s="321">
        <f t="shared" si="318"/>
        <v>0.35602999999999468</v>
      </c>
      <c r="FD18" s="320">
        <f>INDEX('SO JUNI 2026 (Rev.2)'!$B$6:$BI$51,MATCH(B18,'SO JUNI 2026 (Rev.2)'!$B$6:$B$51,0),MATCH($FD$3,'SO JUNI 2026 (Rev.2)'!$B$5:$XI$5,0))</f>
        <v>8000</v>
      </c>
      <c r="FE18" s="320">
        <f>INDEX('Summary sales'!$A$6:$BY$50,MATCH($B18,'Summary sales'!$A$6:$A$50,0),MATCH($FD$3,'Summary sales'!$A$7:$BY$7,0))</f>
        <v>5692.1099999998696</v>
      </c>
      <c r="FF18" s="320">
        <f t="shared" si="40"/>
        <v>-2307.8900000001304</v>
      </c>
      <c r="FG18" s="321">
        <f t="shared" si="319"/>
        <v>0.71151374999998374</v>
      </c>
      <c r="FH18" s="320">
        <f>INDEX('SO JUNI 2026 (Rev.2)'!$B$6:$BI$51,MATCH(B18,'SO JUNI 2026 (Rev.2)'!$B$6:$B$51,0),MATCH($FH$3,'SO JUNI 2026 (Rev.2)'!$B$5:$XI$5,0))</f>
        <v>29000</v>
      </c>
      <c r="FI18" s="320">
        <f>INDEX('Summary sales'!$A$6:$BY$50,MATCH($B18,'Summary sales'!$A$6:$A$50,0),MATCH($FH$3,'Summary sales'!$A$7:$BY$7,0))</f>
        <v>31311.359999999404</v>
      </c>
      <c r="FJ18" s="320">
        <f t="shared" si="41"/>
        <v>2311.359999999404</v>
      </c>
      <c r="FK18" s="321">
        <f t="shared" si="320"/>
        <v>1.0797020689654966</v>
      </c>
      <c r="FL18" s="320">
        <f>INDEX('SO JUNI 2026 (Rev.2)'!$B$6:$BI$51,MATCH(B18,'SO JUNI 2026 (Rev.2)'!$B$6:$B$51,0),MATCH($FL$3,'SO JUNI 2026 (Rev.2)'!$B$5:$XI$5,0))</f>
        <v>8000</v>
      </c>
      <c r="FM18" s="320">
        <f>INDEX('Summary sales'!$A$6:$BY$50,MATCH(B18,'Summary sales'!$A$6:$A$50,0),MATCH($FL$3,'Summary sales'!$A$7:$BY$7,0))</f>
        <v>3943.9899999997579</v>
      </c>
      <c r="FN18" s="320">
        <f t="shared" si="42"/>
        <v>-4056.0100000002421</v>
      </c>
      <c r="FO18" s="321">
        <f t="shared" si="321"/>
        <v>0.49299874999996973</v>
      </c>
      <c r="FP18" s="320">
        <f>INDEX('SO JUNI 2026 (Rev.2)'!$B$6:$BI$51,MATCH(B18,'SO JUNI 2026 (Rev.2)'!$B$6:$B$51,0),MATCH($FP$3,'SO JUNI 2026 (Rev.2)'!$B$5:$XI$5,0))</f>
        <v>3500</v>
      </c>
      <c r="FQ18" s="320">
        <f>INDEX('Summary sales'!$A$6:$BY$50,MATCH(B18,'Summary sales'!$A$6:$A$50,0),MATCH($FP$3,'Summary sales'!$A$7:$BY$7,0))</f>
        <v>2286.5</v>
      </c>
      <c r="FR18" s="320">
        <f t="shared" si="43"/>
        <v>-1213.5</v>
      </c>
      <c r="FS18" s="321">
        <f t="shared" si="322"/>
        <v>0.65328571428571425</v>
      </c>
      <c r="FT18" s="320">
        <f>INDEX('SO JUNI 2026 (Rev.2)'!$B$6:$BI$51,MATCH(B18,'SO JUNI 2026 (Rev.2)'!$B$6:$B$51,0),MATCH($FT$3,'SO JUNI 2026 (Rev.2)'!$B$5:$XI$5,0))</f>
        <v>850</v>
      </c>
      <c r="FU18" s="320">
        <f>INDEX('Summary sales'!$A$6:$BY$50,MATCH(B18,'Summary sales'!$A$6:$A$50,0),MATCH($FT$3,'Summary sales'!$A$7:$BY$7,0))</f>
        <v>368.44000000006054</v>
      </c>
      <c r="FV18" s="320">
        <f t="shared" si="44"/>
        <v>-481.55999999993946</v>
      </c>
      <c r="FW18" s="321">
        <f t="shared" si="323"/>
        <v>0.43345882352948301</v>
      </c>
      <c r="FX18" s="320">
        <f>INDEX('SO JUNI 2026 (Rev.2)'!$B$6:$BI$51,MATCH(B18,'SO JUNI 2026 (Rev.2)'!$B$6:$B$51,0),MATCH($FX$3,'SO JUNI 2026 (Rev.2)'!$B$5:$XI$5,0))</f>
        <v>3800</v>
      </c>
      <c r="FY18" s="320">
        <f>INDEX('Summary sales'!$A$6:$BY$50,MATCH(B18,'Summary sales'!$A$6:$A$50,0),MATCH($FX$3,'Summary sales'!$A$7:$BY$7,0))</f>
        <v>3789.25</v>
      </c>
      <c r="FZ18" s="320">
        <f t="shared" si="45"/>
        <v>-10.75</v>
      </c>
      <c r="GA18" s="321">
        <f t="shared" si="324"/>
        <v>0.9971710526315789</v>
      </c>
      <c r="GB18" s="320">
        <f>INDEX('SO JUNI 2026 (Rev.2)'!$B$6:$BI$51,MATCH(B18,'SO JUNI 2026 (Rev.2)'!$B$6:$B$51,0),MATCH($GB$3,'SO JUNI 2026 (Rev.2)'!$B$5:$XI$5,0))</f>
        <v>2044.9996774193546</v>
      </c>
      <c r="GC18" s="320">
        <f>INDEX('Summary sales'!$A$6:$BY$50,MATCH(B18,'Summary sales'!$A$6:$A$50,0),MATCH($GB$3,'Summary sales'!$A$7:$BY$7,0))</f>
        <v>1067.3999999999069</v>
      </c>
      <c r="GD18" s="320">
        <f t="shared" si="46"/>
        <v>-977.59967741944774</v>
      </c>
      <c r="GE18" s="321">
        <f t="shared" si="325"/>
        <v>0.52195607255395282</v>
      </c>
      <c r="GF18" s="320">
        <f>INDEX('SO JUNI 2026 (Rev.2)'!$B$6:$BI$51,MATCH(B18,'SO JUNI 2026 (Rev.2)'!$B$6:$B$51,0),MATCH($GF$3,'SO JUNI 2026 (Rev.2)'!$B$5:$XI$5,0))</f>
        <v>369.61070967741654</v>
      </c>
      <c r="GG18" s="320">
        <f>INDEX('Summary sales'!$A$6:$BY$50,MATCH(B18,'Summary sales'!$A$6:$A$50,0),MATCH($GF$3,'Summary sales'!$A$7:$BY$7,0))</f>
        <v>0</v>
      </c>
      <c r="GH18" s="320">
        <f t="shared" si="47"/>
        <v>-369.61070967741654</v>
      </c>
      <c r="GI18" s="321">
        <f t="shared" si="326"/>
        <v>0</v>
      </c>
      <c r="GJ18" s="320">
        <f>INDEX('SO JUNI 2026 (Rev.2)'!$B$6:$BI$51,MATCH(B18,'SO JUNI 2026 (Rev.2)'!$B$6:$B$51,0),MATCH($GJ$3,'SO JUNI 2026 (Rev.2)'!$B$5:$XI$5,0))</f>
        <v>0</v>
      </c>
      <c r="GK18" s="320">
        <f>INDEX('Summary sales'!$A$6:$BY$50,MATCH(B18,'Summary sales'!$A$6:$A$50,0),MATCH($GJ$3,'Summary sales'!$A$7:$BY$7,0))</f>
        <v>0</v>
      </c>
      <c r="GL18" s="320">
        <f t="shared" si="48"/>
        <v>0</v>
      </c>
      <c r="GM18" s="321" t="e">
        <f t="shared" si="327"/>
        <v>#DIV/0!</v>
      </c>
      <c r="GN18" s="320">
        <f>INDEX('SO JUNI 2026 (Rev.2)'!$B$6:$BI$51,MATCH(B18,'SO JUNI 2026 (Rev.2)'!$B$6:$B$51,0),MATCH($GN$3,'SO JUNI 2026 (Rev.2)'!$B$5:$XI$5,0))</f>
        <v>0</v>
      </c>
      <c r="GO18" s="320">
        <f>INDEX('Summary sales'!$A$6:$BY$50,MATCH($B18,'Summary sales'!$A$6:$A$50,0),MATCH($GN$3,'Summary sales'!$A$7:$BY$7,0))</f>
        <v>0</v>
      </c>
      <c r="GP18" s="320">
        <f t="shared" si="49"/>
        <v>0</v>
      </c>
      <c r="GQ18" s="321" t="e">
        <f t="shared" si="328"/>
        <v>#DIV/0!</v>
      </c>
      <c r="GR18" s="320">
        <f>INDEX('SO JUNI 2026 (Rev.2)'!$B$6:$BI$51,MATCH(B18,'SO JUNI 2026 (Rev.2)'!$B$6:$B$51,0),MATCH($GR$3,'SO JUNI 2026 (Rev.2)'!$B$5:$XI$5,0))</f>
        <v>1121.900322580635</v>
      </c>
      <c r="GS18" s="320">
        <f>INDEX('Summary sales'!$A$6:$BY$50,MATCH($B18,'Summary sales'!$A$6:$A$50,0),MATCH($GR$3,'Summary sales'!$A$7:$BY$7,0))</f>
        <v>1645.570000000298</v>
      </c>
      <c r="GT18" s="320">
        <f t="shared" si="50"/>
        <v>523.669677419663</v>
      </c>
      <c r="GU18" s="321">
        <f t="shared" si="329"/>
        <v>1.4667702351801624</v>
      </c>
      <c r="GV18" s="320">
        <f>INDEX('SO JUNI 2026 (Rev.2)'!$B$6:$BI$51,MATCH(B18,'SO JUNI 2026 (Rev.2)'!$B$6:$B$51,0),MATCH($GV$3,'SO JUNI 2026 (Rev.2)'!$B$5:$XI$5,0))</f>
        <v>1800</v>
      </c>
      <c r="GW18" s="320">
        <f>INDEX('Summary sales'!$A$6:$BY$50,MATCH(B18,'Summary sales'!$A$6:$A$50,0),MATCH($GV$3,'Summary sales'!$A$7:$BY$7,0))</f>
        <v>2858.5599999999977</v>
      </c>
      <c r="GX18" s="320">
        <f t="shared" si="51"/>
        <v>1058.5599999999977</v>
      </c>
      <c r="GY18" s="321">
        <f t="shared" si="330"/>
        <v>1.5880888888888876</v>
      </c>
      <c r="GZ18" s="320">
        <f>INDEX('SO JUNI 2026 (Rev.2)'!$B$6:$BI$51,MATCH(B18,'SO JUNI 2026 (Rev.2)'!$B$6:$B$51,0),MATCH($GZ$3,'SO JUNI 2026 (Rev.2)'!$B$5:$XI$5,0))</f>
        <v>2499.7025806451697</v>
      </c>
      <c r="HA18" s="320">
        <f>INDEX('Summary sales'!$A$6:$BY$50,MATCH(B18,'Summary sales'!$A$6:$A$50,0),MATCH($GZ$3,'Summary sales'!$A$7:$BY$7,0))</f>
        <v>226.9499999997206</v>
      </c>
      <c r="HB18" s="320">
        <f t="shared" si="52"/>
        <v>-2272.7525806454491</v>
      </c>
      <c r="HC18" s="321">
        <f t="shared" si="331"/>
        <v>9.0790801176492408E-2</v>
      </c>
      <c r="HD18" s="320">
        <f>INDEX('SO JUNI 2026 (Rev.2)'!$B$6:$BI$51,MATCH(B18,'SO JUNI 2026 (Rev.2)'!$B$6:$B$51,0),MATCH($HD$3,'SO JUNI 2026 (Rev.2)'!$B$5:$XI$5,0))</f>
        <v>15000</v>
      </c>
      <c r="HE18" s="320">
        <f>INDEX('Summary sales'!$A$6:$BY$50,MATCH(B18,'Summary sales'!$A$6:$A$50,0),MATCH($HD$3,'Summary sales'!$A$7:$BY$7,0))</f>
        <v>13238.561000000002</v>
      </c>
      <c r="HF18" s="320">
        <f t="shared" si="53"/>
        <v>-1761.4389999999985</v>
      </c>
      <c r="HG18" s="321">
        <f t="shared" si="332"/>
        <v>0.88257073333333347</v>
      </c>
      <c r="HH18" s="320">
        <f>INDEX('SO JUNI 2026 (Rev.2)'!$B$6:$BI$51,MATCH(B18,'SO JUNI 2026 (Rev.2)'!$B$6:$B$51,0),MATCH($HH$3,'SO JUNI 2026 (Rev.2)'!$B$5:$XI$5,0))</f>
        <v>13500</v>
      </c>
      <c r="HI18" s="320">
        <f>INDEX('Summary sales'!$A$6:$BY$50,MATCH(B18,'Summary sales'!$A$6:$A$50,0),MATCH($HH$3,'Summary sales'!$A$7:$BY$7,0))</f>
        <v>4752.5119999982417</v>
      </c>
      <c r="HJ18" s="320">
        <f t="shared" si="54"/>
        <v>-8747.4880000017583</v>
      </c>
      <c r="HK18" s="353">
        <f t="shared" si="333"/>
        <v>0.35203792592579569</v>
      </c>
    </row>
    <row r="19" spans="1:219" ht="15" customHeight="1">
      <c r="A19" s="687"/>
      <c r="B19" s="318">
        <f t="shared" si="334"/>
        <v>46186</v>
      </c>
      <c r="C19" s="319" t="str">
        <f t="shared" si="280"/>
        <v>Sab</v>
      </c>
      <c r="D19" s="320">
        <f t="shared" si="281"/>
        <v>220148.85522580644</v>
      </c>
      <c r="E19" s="320">
        <f t="shared" ca="1" si="223"/>
        <v>186239.83499999979</v>
      </c>
      <c r="F19" s="320">
        <f t="shared" ca="1" si="1"/>
        <v>-33909.020225806657</v>
      </c>
      <c r="G19" s="321">
        <f t="shared" ca="1" si="282"/>
        <v>0.84597230727806327</v>
      </c>
      <c r="H19" s="320">
        <f>INDEX('SO JUNI 2026 (Rev.2)'!$B$6:$BI$51,MATCH(B19,'SO JUNI 2026 (Rev.2)'!$B$6:$B$51,0),MATCH($H$3,'SO JUNI 2026 (Rev.2)'!$B$5:$XI$5,0))</f>
        <v>733.57290322580695</v>
      </c>
      <c r="I19" s="320">
        <f>INDEX('Summary sales'!$A$6:$BY$50,MATCH(B19,'Summary sales'!$A$6:$A$50,0),MATCH($H$3,'Summary sales'!$A$7:$BY$7,0))</f>
        <v>441.91000000014901</v>
      </c>
      <c r="J19" s="320">
        <f t="shared" si="2"/>
        <v>-291.66290322565794</v>
      </c>
      <c r="K19" s="321">
        <f t="shared" si="283"/>
        <v>0.60240774714673606</v>
      </c>
      <c r="L19" s="320">
        <f>INDEX('SO JUNI 2026 (Rev.2)'!$B$6:$BI$51,MATCH(B19,'SO JUNI 2026 (Rev.2)'!$B$6:$B$51,0),MATCH($L$3,'SO JUNI 2026 (Rev.2)'!$B$5:$XI$5,0))</f>
        <v>1000</v>
      </c>
      <c r="M19" s="320">
        <f>INDEX('Summary sales'!$A$6:$BY$50,MATCH($B19,'Summary sales'!$A$6:$A$50,0),MATCH($L$3,'Summary sales'!$A$7:$BY$7,0))</f>
        <v>1467.6999999992549</v>
      </c>
      <c r="N19" s="320">
        <f t="shared" si="3"/>
        <v>467.69999999925494</v>
      </c>
      <c r="O19" s="321">
        <f t="shared" si="284"/>
        <v>1.467699999999255</v>
      </c>
      <c r="P19" s="320">
        <f>INDEX('SO JUNI 2026 (Rev.2)'!$B$6:$BI$51,MATCH(B19,'SO JUNI 2026 (Rev.2)'!$B$6:$B$51,0),MATCH($P$3,'SO JUNI 2026 (Rev.2)'!$B$5:$XI$5,0))</f>
        <v>1200</v>
      </c>
      <c r="Q19" s="320">
        <f>INDEX('Summary sales'!$A$6:$BY$50,MATCH($B19,'Summary sales'!$A$6:$A$50,0),MATCH($P$3,'Summary sales'!$A$7:$BY$7,0))</f>
        <v>828.29999999981374</v>
      </c>
      <c r="R19" s="320">
        <f t="shared" si="4"/>
        <v>-371.70000000018626</v>
      </c>
      <c r="S19" s="321">
        <f t="shared" si="285"/>
        <v>0.69024999999984482</v>
      </c>
      <c r="T19" s="320">
        <f>INDEX('SO JUNI 2026 (Rev.2)'!$B$6:$BI$51,MATCH(B19,'SO JUNI 2026 (Rev.2)'!$B$6:$B$51,0),MATCH($T$3,'SO JUNI 2026 (Rev.2)'!$B$5:$XI$5,0))</f>
        <v>3300</v>
      </c>
      <c r="U19" s="320">
        <f>INDEX('Summary sales'!$A$6:$BY$50,MATCH($B19,'Summary sales'!$A$6:$A$50,0),MATCH($T$3,'Summary sales'!$A$7:$BY$7,0))</f>
        <v>3721.5999999996275</v>
      </c>
      <c r="V19" s="320">
        <f t="shared" si="5"/>
        <v>421.59999999962747</v>
      </c>
      <c r="W19" s="321">
        <f t="shared" si="286"/>
        <v>1.1277575757574629</v>
      </c>
      <c r="X19" s="320">
        <f>INDEX('SO JUNI 2026 (Rev.2)'!$B$6:$BI$51,MATCH(B19,'SO JUNI 2026 (Rev.2)'!$B$6:$B$51,0),MATCH($X$3,'SO JUNI 2026 (Rev.2)'!$B$5:$XI$5,0))</f>
        <v>644.02064516129087</v>
      </c>
      <c r="Y19" s="320">
        <f>INDEX('Summary sales'!$A$6:$BY$50,MATCH($B19,'Summary sales'!$A$6:$A$50,0),MATCH($X$3,'Summary sales'!$A$7:$BY$7,0))</f>
        <v>703.01000000000931</v>
      </c>
      <c r="Z19" s="320">
        <f t="shared" si="6"/>
        <v>58.989354838718441</v>
      </c>
      <c r="AA19" s="321">
        <f t="shared" si="287"/>
        <v>1.0915954407392405</v>
      </c>
      <c r="AB19" s="320">
        <f>INDEX('SO JUNI 2026 (Rev.2)'!$B$6:$BI$51,MATCH(B19,'SO JUNI 2026 (Rev.2)'!$B$6:$B$51,0),MATCH($AB$3,'SO JUNI 2026 (Rev.2)'!$B$5:$XI$5,0))</f>
        <v>0</v>
      </c>
      <c r="AC19" s="320">
        <f>INDEX('Summary sales'!$A$6:$BY$50,MATCH($B19,'Summary sales'!$A$6:$A$50,0),MATCH($AB$3,'Summary sales'!$A$7:$BY$7,0))</f>
        <v>0</v>
      </c>
      <c r="AD19" s="320">
        <f t="shared" si="288"/>
        <v>0</v>
      </c>
      <c r="AE19" s="321">
        <f t="shared" si="231"/>
        <v>0</v>
      </c>
      <c r="AF19" s="320">
        <f>INDEX('SO JUNI 2026 (Rev.2)'!$B$6:$BI$51,MATCH(B19,'SO JUNI 2026 (Rev.2)'!$B$6:$B$51,0),MATCH($AF$3,'SO JUNI 2026 (Rev.2)'!$B$5:$XI$5,0))</f>
        <v>150</v>
      </c>
      <c r="AG19" s="320">
        <f>INDEX('Summary sales'!$A$6:$BY$50,MATCH($B19,'Summary sales'!$A$6:$A$50,0),MATCH($AF$3,'Summary sales'!$A$7:$BY$7,0))</f>
        <v>23.959999999991851</v>
      </c>
      <c r="AH19" s="320">
        <f t="shared" si="8"/>
        <v>-126.04000000000815</v>
      </c>
      <c r="AI19" s="321">
        <f t="shared" si="289"/>
        <v>0.15973333333327899</v>
      </c>
      <c r="AJ19" s="320">
        <f>INDEX('SO JUNI 2026 (Rev.2)'!$B$6:$BI$51,MATCH(B19,'SO JUNI 2026 (Rev.2)'!$B$6:$B$51,0),MATCH($AJ$3,'SO JUNI 2026 (Rev.2)'!$B$5:$XI$5,0))</f>
        <v>603.76322580644887</v>
      </c>
      <c r="AK19" s="320">
        <f>INDEX('Summary sales'!$A$6:$BY$50,MATCH($B19,'Summary sales'!$A$6:$A$50,0),MATCH($AJ$3,'Summary sales'!$A$7:$BY$7,0))</f>
        <v>705.4100000000326</v>
      </c>
      <c r="AL19" s="320">
        <f t="shared" si="9"/>
        <v>101.64677419358372</v>
      </c>
      <c r="AM19" s="321">
        <f t="shared" si="290"/>
        <v>1.1683553582744524</v>
      </c>
      <c r="AN19" s="320">
        <f>INDEX('SO JUNI 2026 (Rev.2)'!$B$6:$BI$51,MATCH(B19,'SO JUNI 2026 (Rev.2)'!$B$6:$B$51,0),MATCH($AN$3,'SO JUNI 2026 (Rev.2)'!$B$5:$XI$5,0))</f>
        <v>673.27548387096704</v>
      </c>
      <c r="AO19" s="320">
        <f>INDEX('Summary sales'!$A$6:$BY$50,MATCH($B19,'Summary sales'!$A$6:$A$50,0),MATCH($AN$3,'Summary sales'!$A$7:$BY$7,0))</f>
        <v>458.06999999994878</v>
      </c>
      <c r="AP19" s="320">
        <f t="shared" si="10"/>
        <v>-215.20548387101826</v>
      </c>
      <c r="AQ19" s="321">
        <f t="shared" si="291"/>
        <v>0.68036043339391472</v>
      </c>
      <c r="AR19" s="320">
        <f>INDEX('SO JUNI 2026 (Rev.2)'!$B$6:$BI$51,MATCH(B19,'SO JUNI 2026 (Rev.2)'!$B$6:$B$51,0),MATCH($AR$3,'SO JUNI 2026 (Rev.2)'!$B$5:$XI$5,0))</f>
        <v>4500</v>
      </c>
      <c r="AS19" s="320">
        <f>INDEX('Summary sales'!$A$6:$BY$50,MATCH($B19,'Summary sales'!$A$6:$A$50,0),MATCH($AR$3,'Summary sales'!$A$7:$BY$7,0))</f>
        <v>0</v>
      </c>
      <c r="AT19" s="320">
        <f t="shared" si="11"/>
        <v>-4500</v>
      </c>
      <c r="AU19" s="321">
        <f t="shared" si="292"/>
        <v>0</v>
      </c>
      <c r="AV19" s="320">
        <f>INDEX('SO JUNI 2026 (Rev.2)'!$B$6:$BI$51,MATCH(B19,'SO JUNI 2026 (Rev.2)'!$B$6:$B$51,0),MATCH($AV$3,'SO JUNI 2026 (Rev.2)'!$B$5:$XI$5,0))</f>
        <v>6000</v>
      </c>
      <c r="AW19" s="320">
        <f>INDEX('Summary sales'!$A$6:$BY$50,MATCH($B19,'Summary sales'!$A$6:$A$50,0),MATCH($AV$3,'Summary sales'!$A$7:$BY$7,0))</f>
        <v>2478.5800000000745</v>
      </c>
      <c r="AX19" s="320">
        <f t="shared" si="12"/>
        <v>-3521.4199999999255</v>
      </c>
      <c r="AY19" s="321">
        <f t="shared" si="293"/>
        <v>0.4130966666666791</v>
      </c>
      <c r="AZ19" s="320">
        <f>INDEX('SO JUNI 2026 (Rev.2)'!$B$6:$BI$51,MATCH(B19,'SO JUNI 2026 (Rev.2)'!$B$6:$B$51,0),MATCH($AZ$3,'SO JUNI 2026 (Rev.2)'!$B$5:$XI$5,0))</f>
        <v>1000</v>
      </c>
      <c r="BA19" s="320">
        <f>INDEX('Summary sales'!$A$6:$BY$50,MATCH($B19,'Summary sales'!$A$6:$A$50,0),MATCH($AZ$3,'Summary sales'!$A$7:$BY$7,0))</f>
        <v>705.6500000001397</v>
      </c>
      <c r="BB19" s="320">
        <f t="shared" si="13"/>
        <v>-294.3499999998603</v>
      </c>
      <c r="BC19" s="321">
        <f t="shared" si="294"/>
        <v>0.70565000000013967</v>
      </c>
      <c r="BD19" s="320">
        <f>INDEX('SO JUNI 2026 (Rev.2)'!$B$6:$BI$51,MATCH(B19,'SO JUNI 2026 (Rev.2)'!$B$6:$B$51,0),MATCH($BD$3,'SO JUNI 2026 (Rev.2)'!$B$5:$XI$5,0))</f>
        <v>750</v>
      </c>
      <c r="BE19" s="320">
        <f>INDEX('Summary sales'!$A$6:$BY$50,MATCH($B19,'Summary sales'!$A$6:$A$50,0),MATCH($BD$3,'Summary sales'!$A$7:$BY$7,0))</f>
        <v>365.65000000000146</v>
      </c>
      <c r="BF19" s="320">
        <f t="shared" si="14"/>
        <v>-384.34999999999854</v>
      </c>
      <c r="BG19" s="321">
        <f t="shared" si="295"/>
        <v>0.48753333333333526</v>
      </c>
      <c r="BH19" s="320">
        <f>INDEX('SO JUNI 2026 (Rev.2)'!$B$6:$BI$51,MATCH(B19,'SO JUNI 2026 (Rev.2)'!$B$6:$B$51,0),MATCH($BH$3,'SO JUNI 2026 (Rev.2)'!$B$5:$XI$5,0))</f>
        <v>9300</v>
      </c>
      <c r="BI19" s="320">
        <f>INDEX('Summary sales'!$A$6:$BY$50,MATCH($B19,'Summary sales'!$A$6:$A$50,0),MATCH($BH$3,'Summary sales'!$A$7:$BY$7,0))</f>
        <v>10692.869999999879</v>
      </c>
      <c r="BJ19" s="320">
        <f t="shared" si="15"/>
        <v>1392.8699999998789</v>
      </c>
      <c r="BK19" s="321">
        <f t="shared" si="296"/>
        <v>1.1497709677419226</v>
      </c>
      <c r="BL19" s="320">
        <f>INDEX('SO JUNI 2026 (Rev.2)'!$B$6:$BI$51,MATCH(B19,'SO JUNI 2026 (Rev.2)'!$B$6:$B$51,0),MATCH($BL$3,'SO JUNI 2026 (Rev.2)'!$B$5:$XI$5,0))</f>
        <v>9000.0570967741915</v>
      </c>
      <c r="BM19" s="320">
        <f>INDEX('Summary sales'!$A$6:$BY$50,MATCH($B19,'Summary sales'!$A$6:$A$50,0),MATCH($BL$3,'Summary sales'!$A$7:$BY$7,0))</f>
        <v>5613.3000000002794</v>
      </c>
      <c r="BN19" s="320">
        <f t="shared" si="16"/>
        <v>-3386.7570967739121</v>
      </c>
      <c r="BO19" s="321">
        <f t="shared" si="297"/>
        <v>0.62369604321868177</v>
      </c>
      <c r="BP19" s="320">
        <f>INDEX('SO JUNI 2026 (Rev.2)'!$B$6:$BI$51,MATCH(B19,'SO JUNI 2026 (Rev.2)'!$B$6:$B$51,0),MATCH($BP$3,'SO JUNI 2026 (Rev.2)'!$B$5:$XI$5,0))</f>
        <v>1300</v>
      </c>
      <c r="BQ19" s="320">
        <f>INDEX('Summary sales'!$A$6:$BY$50,MATCH($B19,'Summary sales'!$A$6:$A$50,0),MATCH($BP$3,'Summary sales'!$A$7:$BY$7,0))</f>
        <v>1266.9799999999814</v>
      </c>
      <c r="BR19" s="320">
        <f t="shared" si="17"/>
        <v>-33.020000000018626</v>
      </c>
      <c r="BS19" s="321">
        <f t="shared" si="298"/>
        <v>0.9745999999999857</v>
      </c>
      <c r="BT19" s="320">
        <f>INDEX('SO JUNI 2026 (Rev.2)'!$B$6:$BI$51,MATCH(B19,'SO JUNI 2026 (Rev.2)'!$B$6:$B$51,0),MATCH($BT$3,'SO JUNI 2026 (Rev.2)'!$B$5:$XI$5,0))</f>
        <v>1000</v>
      </c>
      <c r="BU19" s="320">
        <f>INDEX('Summary sales'!$A$6:$BY$50,MATCH($B19,'Summary sales'!$A$6:$A$50,0),MATCH($BT$3,'Summary sales'!$A$7:$BY$7,0))</f>
        <v>774.21400000003632</v>
      </c>
      <c r="BV19" s="320">
        <f t="shared" si="18"/>
        <v>-225.78599999996368</v>
      </c>
      <c r="BW19" s="321">
        <f t="shared" si="299"/>
        <v>0.77421400000003637</v>
      </c>
      <c r="BX19" s="320">
        <f>INDEX('SO JUNI 2026 (Rev.2)'!$B$6:$BI$51,MATCH(B19,'SO JUNI 2026 (Rev.2)'!$B$6:$B$51,0),MATCH($BX$3,'SO JUNI 2026 (Rev.2)'!$B$5:$XI$5,0))</f>
        <v>5500</v>
      </c>
      <c r="BY19" s="320">
        <f ca="1">INDEX('Summary sales'!$A$6:$BY$50,MATCH($B19,'Summary sales'!$A$6:$A$50,0),MATCH($BX$3,'Summary sales'!$A$7:$BY$7,0))</f>
        <v>5508.0499999999993</v>
      </c>
      <c r="BZ19" s="320">
        <f t="shared" ca="1" si="19"/>
        <v>8.0499999999992724</v>
      </c>
      <c r="CA19" s="321">
        <f t="shared" ca="1" si="300"/>
        <v>1.0014636363636362</v>
      </c>
      <c r="CB19" s="320">
        <f>INDEX('SO JUNI 2026 (Rev.2)'!$B$6:$BI$51,MATCH(B19,'SO JUNI 2026 (Rev.2)'!$B$6:$B$51,0),MATCH($CB$3,'SO JUNI 2026 (Rev.2)'!$B$5:$XI$5,0))</f>
        <v>0</v>
      </c>
      <c r="CC19" s="320">
        <f>INDEX('Summary sales'!$A$6:$BY$50,MATCH($B19,'Summary sales'!$A$6:$A$50,0),MATCH($CB$3,'Summary sales'!$A$7:$BY$7,0))</f>
        <v>0</v>
      </c>
      <c r="CD19" s="320">
        <f t="shared" si="20"/>
        <v>0</v>
      </c>
      <c r="CE19" s="321" t="e">
        <f t="shared" si="301"/>
        <v>#DIV/0!</v>
      </c>
      <c r="CF19" s="320">
        <f>INDEX('SO JUNI 2026 (Rev.2)'!$B$6:$BI$51,MATCH(B19,'SO JUNI 2026 (Rev.2)'!$B$6:$B$51,0),MATCH($CF$3,'SO JUNI 2026 (Rev.2)'!$B$5:$XI$5,0))</f>
        <v>89.451612903225808</v>
      </c>
      <c r="CG19" s="320">
        <f>INDEX('Summary sales'!$A$6:$BY$50,MATCH($B19,'Summary sales'!$A$6:$A$50,0),MATCH($CF$3,'Summary sales'!$A$7:$BY$7,0))</f>
        <v>76.267999999996391</v>
      </c>
      <c r="CH19" s="320">
        <f t="shared" si="21"/>
        <v>-13.183612903229417</v>
      </c>
      <c r="CI19" s="321">
        <f t="shared" si="302"/>
        <v>0.85261738189682224</v>
      </c>
      <c r="CJ19" s="320">
        <f>INDEX('SO JUNI 2026 (Rev.2)'!$B$6:$BI$51,MATCH(B19,'SO JUNI 2026 (Rev.2)'!$B$6:$B$51,0),MATCH($CJ$3,'SO JUNI 2026 (Rev.2)'!$B$5:$XI$5,0))</f>
        <v>3500</v>
      </c>
      <c r="CK19" s="320">
        <f>INDEX('Summary sales'!$A$6:$BY$50,MATCH($B19,'Summary sales'!$A$6:$A$50,0),MATCH($CJ$3,'Summary sales'!$A$7:$BY$7,0))</f>
        <v>3815.2999999998137</v>
      </c>
      <c r="CL19" s="320">
        <f t="shared" si="22"/>
        <v>315.29999999981374</v>
      </c>
      <c r="CM19" s="321">
        <f t="shared" si="303"/>
        <v>1.090085714285661</v>
      </c>
      <c r="CN19" s="320">
        <f>INDEX('SO JUNI 2026 (Rev.2)'!$B$6:$BI$51,MATCH(B19,'SO JUNI 2026 (Rev.2)'!$B$6:$B$51,0),MATCH($CN$3,'SO JUNI 2026 (Rev.2)'!$B$5:$XI$5,0))</f>
        <v>0</v>
      </c>
      <c r="CO19" s="320">
        <f>INDEX('Summary sales'!$A$6:$BY$50,MATCH($B19,'Summary sales'!$A$6:$A$50,0),MATCH($CN$3,'Summary sales'!$A$7:$BY$7,0))</f>
        <v>4963</v>
      </c>
      <c r="CP19" s="320">
        <f t="shared" si="23"/>
        <v>4963</v>
      </c>
      <c r="CQ19" s="321" t="e">
        <f t="shared" si="247"/>
        <v>#DIV/0!</v>
      </c>
      <c r="CR19" s="320">
        <f>INDEX('SO JUNI 2026 (Rev.2)'!$B$6:$BI$51,MATCH(B19,'SO JUNI 2026 (Rev.2)'!$B$6:$B$51,0),MATCH($CR$3,'SO JUNI 2026 (Rev.2)'!$B$5:$XI$5,0))</f>
        <v>0</v>
      </c>
      <c r="CS19" s="320">
        <f>INDEX('Summary sales'!$A$6:$BY$50,MATCH($B19,'Summary sales'!$A$6:$A$50,0),MATCH($CR$3,'Summary sales'!$A$7:$BY$7,0))</f>
        <v>0</v>
      </c>
      <c r="CT19" s="320">
        <f t="shared" si="24"/>
        <v>0</v>
      </c>
      <c r="CU19" s="321" t="e">
        <f t="shared" si="304"/>
        <v>#DIV/0!</v>
      </c>
      <c r="CV19" s="320">
        <f>INDEX('SO JUNI 2026 (Rev.2)'!$B$6:$BI$51,MATCH(B19,'SO JUNI 2026 (Rev.2)'!$B$6:$B$51,0),MATCH($CV$3,'SO JUNI 2026 (Rev.2)'!$B$5:$XI$5,0))</f>
        <v>4000</v>
      </c>
      <c r="CW19" s="320">
        <f>INDEX('Summary sales'!$A$6:$BY$50,MATCH($B19,'Summary sales'!$A$6:$A$50,0),MATCH($CV$3,'Summary sales'!$A$7:$BY$7,0))</f>
        <v>4534.7600000000093</v>
      </c>
      <c r="CX19" s="320">
        <f t="shared" si="25"/>
        <v>534.76000000000931</v>
      </c>
      <c r="CY19" s="321">
        <f t="shared" si="249"/>
        <v>1.1336900000000023</v>
      </c>
      <c r="CZ19" s="320">
        <f>INDEX('SO JUNI 2026 (Rev.2)'!$B$6:$BI$51,MATCH(B19,'SO JUNI 2026 (Rev.2)'!$B$6:$B$51,0),MATCH($CZ$3,'SO JUNI 2026 (Rev.2)'!$B$5:$XI$5,0))</f>
        <v>5000</v>
      </c>
      <c r="DA19" s="320">
        <f>INDEX('Summary sales'!$A$6:$BY$50,MATCH($B19,'Summary sales'!$A$6:$A$50,0),MATCH($CZ$3,'Summary sales'!$A$7:$BY$7,0))</f>
        <v>3982.4200000000128</v>
      </c>
      <c r="DB19" s="320">
        <f t="shared" si="26"/>
        <v>-1017.5799999999872</v>
      </c>
      <c r="DC19" s="321">
        <f t="shared" si="305"/>
        <v>1.1336900000000023</v>
      </c>
      <c r="DD19" s="320">
        <f>INDEX('SO JUNI 2026 (Rev.2)'!$B$6:$BI$51,MATCH(B19,'SO JUNI 2026 (Rev.2)'!$B$6:$B$51,0),MATCH($DD$3,'SO JUNI 2026 (Rev.2)'!$B$5:$XI$5,0))</f>
        <v>8000</v>
      </c>
      <c r="DE19" s="320">
        <f>INDEX('Summary sales'!$A$6:$BY$50,MATCH($B19,'Summary sales'!$A$6:$A$50,0),MATCH($DD$3,'Summary sales'!$A$7:$BY$7,0))</f>
        <v>9288.7999999998137</v>
      </c>
      <c r="DF19" s="320">
        <f t="shared" si="27"/>
        <v>1288.7999999998137</v>
      </c>
      <c r="DG19" s="321">
        <f t="shared" si="306"/>
        <v>1.1610999999999767</v>
      </c>
      <c r="DH19" s="320">
        <f>INDEX('SO JUNI 2026 (Rev.2)'!$B$6:$BI$51,MATCH(B19,'SO JUNI 2026 (Rev.2)'!$B$6:$B$51,0),MATCH($DH$3,'SO JUNI 2026 (Rev.2)'!$B$5:$XI$5,0))</f>
        <v>16000</v>
      </c>
      <c r="DI19" s="320">
        <f>INDEX('Summary sales'!$A$6:$BY$50,MATCH($B19,'Summary sales'!$A$6:$A$50,0),MATCH($DH$3,'Summary sales'!$A$7:$BY$7,0))</f>
        <v>17580.75</v>
      </c>
      <c r="DJ19" s="320">
        <f t="shared" si="28"/>
        <v>1580.75</v>
      </c>
      <c r="DK19" s="321">
        <f t="shared" si="307"/>
        <v>1.0987968749999999</v>
      </c>
      <c r="DL19" s="320">
        <f>INDEX('SO JUNI 2026 (Rev.2)'!$B$6:$BI$51,MATCH(B19,'SO JUNI 2026 (Rev.2)'!$B$6:$B$51,0),MATCH($DL$3,'SO JUNI 2026 (Rev.2)'!$B$5:$XI$5,0))</f>
        <v>2020.8603225806426</v>
      </c>
      <c r="DM19" s="320">
        <f>INDEX('Summary sales'!$A$6:$BY$50,MATCH($B19,'Summary sales'!$A$6:$A$50,0),MATCH($DL$3,'Summary sales'!$A$7:$BY$7,0))</f>
        <v>1803.6299999998882</v>
      </c>
      <c r="DN19" s="320">
        <f t="shared" si="29"/>
        <v>-217.23032258075432</v>
      </c>
      <c r="DO19" s="321">
        <f t="shared" si="308"/>
        <v>0.89250601827673537</v>
      </c>
      <c r="DP19" s="320">
        <f>INDEX('SO JUNI 2026 (Rev.2)'!$B$6:$BI$51,MATCH(B19,'SO JUNI 2026 (Rev.2)'!$B$6:$B$51,0),MATCH($DP$3,'SO JUNI 2026 (Rev.2)'!$B$5:$XI$5,0))</f>
        <v>800</v>
      </c>
      <c r="DQ19" s="320">
        <f>INDEX('Summary sales'!$A$6:$BY$50,MATCH($B19,'Summary sales'!$A$6:$A$50,0),MATCH($DP$3,'Summary sales'!$A$7:$BY$7,0))</f>
        <v>0</v>
      </c>
      <c r="DR19" s="320">
        <f t="shared" si="30"/>
        <v>-800</v>
      </c>
      <c r="DS19" s="321">
        <f t="shared" si="309"/>
        <v>0</v>
      </c>
      <c r="DT19" s="320">
        <f>INDEX('SO JUNI 2026 (Rev.2)'!$B$6:$BI$51,MATCH(B19,'SO JUNI 2026 (Rev.2)'!$B$6:$B$51,0),MATCH($DT$3,'SO JUNI 2026 (Rev.2)'!$B$5:$XI$5,0))</f>
        <v>7200</v>
      </c>
      <c r="DU19" s="320">
        <f>INDEX('Summary sales'!$A$6:$BY$50,MATCH($B19,'Summary sales'!$A$6:$A$50,0),MATCH($DT$3,'Summary sales'!$A$7:$BY$7,0))</f>
        <v>6683.3700000001118</v>
      </c>
      <c r="DV19" s="320">
        <f t="shared" si="31"/>
        <v>-516.62999999988824</v>
      </c>
      <c r="DW19" s="321">
        <f t="shared" si="310"/>
        <v>0.92824583333334887</v>
      </c>
      <c r="DX19" s="320">
        <f>INDEX('SO JUNI 2026 (Rev.2)'!$B$6:$BI$51,MATCH(B19,'SO JUNI 2026 (Rev.2)'!$B$6:$B$51,0),MATCH($DX$3,'SO JUNI 2026 (Rev.2)'!$B$5:$XI$5,0))</f>
        <v>0</v>
      </c>
      <c r="DY19" s="320">
        <f>INDEX('Summary sales'!$A$6:$BY$50,MATCH($B19,'Summary sales'!$A$6:$A$50,0),MATCH($DX$3,'Summary sales'!$A$7:$BY$7,0))</f>
        <v>0</v>
      </c>
      <c r="DZ19" s="320">
        <f t="shared" si="32"/>
        <v>0</v>
      </c>
      <c r="EA19" s="321" t="e">
        <f t="shared" si="311"/>
        <v>#DIV/0!</v>
      </c>
      <c r="EB19" s="320">
        <f>INDEX('SO JUNI 2026 (Rev.2)'!$B$6:$BI$51,MATCH(B19,'SO JUNI 2026 (Rev.2)'!$B$6:$B$51,0),MATCH($EB$3,'SO JUNI 2026 (Rev.2)'!$B$5:$XI$5,0))</f>
        <v>2043.2745161290325</v>
      </c>
      <c r="EC19" s="320">
        <f>INDEX('Summary sales'!$A$6:$BY$50,MATCH($B19,'Summary sales'!$A$6:$A$50,0),MATCH($EB$3,'Summary sales'!$A$7:$BY$7,0))</f>
        <v>1634.6599999999162</v>
      </c>
      <c r="ED19" s="320">
        <f t="shared" si="33"/>
        <v>-408.61451612911628</v>
      </c>
      <c r="EE19" s="321">
        <f t="shared" si="312"/>
        <v>0.80001976586913381</v>
      </c>
      <c r="EF19" s="320">
        <f>INDEX('SO JUNI 2026 (Rev.2)'!$B$6:$BI$51,MATCH(B19,'SO JUNI 2026 (Rev.2)'!$B$6:$B$51,0),MATCH($EF$3,'SO JUNI 2026 (Rev.2)'!$B$5:$XI$5,0))</f>
        <v>0</v>
      </c>
      <c r="EG19" s="320">
        <f>INDEX('Summary sales'!$A$6:$BY$50,MATCH($B19,'Summary sales'!$A$6:$A$50,0),MATCH($EF$3,'Summary sales'!$A$7:$BY$7,0))</f>
        <v>0</v>
      </c>
      <c r="EH19" s="320">
        <f t="shared" si="34"/>
        <v>0</v>
      </c>
      <c r="EI19" s="321" t="e">
        <f t="shared" si="313"/>
        <v>#DIV/0!</v>
      </c>
      <c r="EJ19" s="320">
        <f>INDEX('SO JUNI 2026 (Rev.2)'!$B$6:$BI$51,MATCH(B19,'SO JUNI 2026 (Rev.2)'!$B$6:$B$51,0),MATCH($EJ$3,'SO JUNI 2026 (Rev.2)'!$B$5:$XI$5,0))</f>
        <v>1000</v>
      </c>
      <c r="EK19" s="320">
        <f>INDEX('Summary sales'!$A$6:$BY$50,MATCH($B19,'Summary sales'!$A$6:$A$50,0),MATCH($EJ$3,'Summary sales'!$A$7:$BY$7,0))</f>
        <v>37.290000000037253</v>
      </c>
      <c r="EL19" s="320">
        <f t="shared" si="35"/>
        <v>-962.70999999996275</v>
      </c>
      <c r="EM19" s="321">
        <f t="shared" si="314"/>
        <v>3.7290000000037252E-2</v>
      </c>
      <c r="EN19" s="320">
        <f>INDEX('SO JUNI 2026 (Rev.2)'!$B$6:$BI$51,MATCH(B19,'SO JUNI 2026 (Rev.2)'!$B$6:$B$51,0),MATCH($EN$3,'SO JUNI 2026 (Rev.2)'!$B$5:$XI$5,0))</f>
        <v>11007.047419354845</v>
      </c>
      <c r="EO19" s="320">
        <f>INDEX('Summary sales'!$A$6:$BY$50,MATCH($B19,'Summary sales'!$A$6:$A$50,0),MATCH($EN$3,'Summary sales'!$A$7:$BY$7,0))</f>
        <v>12912.379999999888</v>
      </c>
      <c r="EP19" s="320">
        <f t="shared" si="36"/>
        <v>1905.332580645043</v>
      </c>
      <c r="EQ19" s="321">
        <f t="shared" si="315"/>
        <v>1.1731011512946421</v>
      </c>
      <c r="ER19" s="320">
        <f>INDEX('SO JUNI 2026 (Rev.2)'!$B$6:$BI$51,MATCH(B19,'SO JUNI 2026 (Rev.2)'!$B$6:$B$51,0),MATCH($ER$3,'SO JUNI 2026 (Rev.2)'!$B$5:$XI$5,0))</f>
        <v>1519.5448387096778</v>
      </c>
      <c r="ES19" s="320">
        <f>INDEX('Summary sales'!$A$6:$BY$50,MATCH($B19,'Summary sales'!$A$6:$A$50,0),MATCH($ER$3,'Summary sales'!$A$7:$BY$7,0))</f>
        <v>2052.839999999851</v>
      </c>
      <c r="ET19" s="320">
        <f t="shared" si="37"/>
        <v>533.29516129017316</v>
      </c>
      <c r="EU19" s="321">
        <f t="shared" si="316"/>
        <v>1.3509571732960648</v>
      </c>
      <c r="EV19" s="320">
        <f>INDEX('SO JUNI 2026 (Rev.2)'!$B$6:$BI$51,MATCH(B19,'SO JUNI 2026 (Rev.2)'!$B$6:$B$51,0),MATCH($EV$3,'SO JUNI 2026 (Rev.2)'!$B$5:$XI$5,0))</f>
        <v>3999.6741935483842</v>
      </c>
      <c r="EW19" s="320">
        <f>INDEX('Summary sales'!$A$6:$BY$50,MATCH($B19,'Summary sales'!$A$6:$A$50,0),MATCH($EV$3,'Summary sales'!$A$7:$BY$7,0))</f>
        <v>338.60000000055879</v>
      </c>
      <c r="EX19" s="320">
        <f t="shared" si="38"/>
        <v>-3661.0741935478254</v>
      </c>
      <c r="EY19" s="321">
        <f t="shared" si="317"/>
        <v>8.4656895440816796E-2</v>
      </c>
      <c r="EZ19" s="320">
        <f>INDEX('SO JUNI 2026 (Rev.2)'!$B$6:$BI$51,MATCH(B19,'SO JUNI 2026 (Rev.2)'!$B$6:$B$51,0),MATCH($EZ$3,'SO JUNI 2026 (Rev.2)'!$B$5:$XI$5,0))</f>
        <v>0</v>
      </c>
      <c r="FA19" s="320">
        <f>INDEX('Summary sales'!$A$6:$BY$50,MATCH(B19,'Summary sales'!$A$6:$A$50,0),MATCH($EZ$3,'Summary sales'!$A$7:$BY$7,0))</f>
        <v>0</v>
      </c>
      <c r="FB19" s="320">
        <f t="shared" si="39"/>
        <v>0</v>
      </c>
      <c r="FC19" s="321" t="e">
        <f t="shared" si="318"/>
        <v>#DIV/0!</v>
      </c>
      <c r="FD19" s="320">
        <f>INDEX('SO JUNI 2026 (Rev.2)'!$B$6:$BI$51,MATCH(B19,'SO JUNI 2026 (Rev.2)'!$B$6:$B$51,0),MATCH($FD$3,'SO JUNI 2026 (Rev.2)'!$B$5:$XI$5,0))</f>
        <v>8000</v>
      </c>
      <c r="FE19" s="320">
        <f>INDEX('Summary sales'!$A$6:$BY$50,MATCH($B19,'Summary sales'!$A$6:$A$50,0),MATCH($FD$3,'Summary sales'!$A$7:$BY$7,0))</f>
        <v>4233.7200000002049</v>
      </c>
      <c r="FF19" s="320">
        <f t="shared" si="40"/>
        <v>-3766.2799999997951</v>
      </c>
      <c r="FG19" s="321">
        <f t="shared" si="319"/>
        <v>0.52921500000002564</v>
      </c>
      <c r="FH19" s="320">
        <f>INDEX('SO JUNI 2026 (Rev.2)'!$B$6:$BI$51,MATCH(B19,'SO JUNI 2026 (Rev.2)'!$B$6:$B$51,0),MATCH($FH$3,'SO JUNI 2026 (Rev.2)'!$B$5:$XI$5,0))</f>
        <v>48000</v>
      </c>
      <c r="FI19" s="320">
        <f>INDEX('Summary sales'!$A$6:$BY$50,MATCH($B19,'Summary sales'!$A$6:$A$50,0),MATCH($FH$3,'Summary sales'!$A$7:$BY$7,0))</f>
        <v>48321.150000000373</v>
      </c>
      <c r="FJ19" s="320">
        <f t="shared" si="41"/>
        <v>321.15000000037253</v>
      </c>
      <c r="FK19" s="321">
        <f t="shared" si="320"/>
        <v>1.0066906250000078</v>
      </c>
      <c r="FL19" s="320">
        <f>INDEX('SO JUNI 2026 (Rev.2)'!$B$6:$BI$51,MATCH(B19,'SO JUNI 2026 (Rev.2)'!$B$6:$B$51,0),MATCH($FL$3,'SO JUNI 2026 (Rev.2)'!$B$5:$XI$5,0))</f>
        <v>8000</v>
      </c>
      <c r="FM19" s="320">
        <f>INDEX('Summary sales'!$A$6:$BY$50,MATCH(B19,'Summary sales'!$A$6:$A$50,0),MATCH($FL$3,'Summary sales'!$A$7:$BY$7,0))</f>
        <v>8062.7400000002235</v>
      </c>
      <c r="FN19" s="320">
        <f t="shared" si="42"/>
        <v>62.740000000223517</v>
      </c>
      <c r="FO19" s="321">
        <f t="shared" si="321"/>
        <v>1.007842500000028</v>
      </c>
      <c r="FP19" s="320">
        <f>INDEX('SO JUNI 2026 (Rev.2)'!$B$6:$BI$51,MATCH(B19,'SO JUNI 2026 (Rev.2)'!$B$6:$B$51,0),MATCH($FP$3,'SO JUNI 2026 (Rev.2)'!$B$5:$XI$5,0))</f>
        <v>3500</v>
      </c>
      <c r="FQ19" s="320">
        <f>INDEX('Summary sales'!$A$6:$BY$50,MATCH(B19,'Summary sales'!$A$6:$A$50,0),MATCH($FP$3,'Summary sales'!$A$7:$BY$7,0))</f>
        <v>2239.2999999998137</v>
      </c>
      <c r="FR19" s="320">
        <f t="shared" si="43"/>
        <v>-1260.7000000001863</v>
      </c>
      <c r="FS19" s="321">
        <f t="shared" si="322"/>
        <v>0.63979999999994674</v>
      </c>
      <c r="FT19" s="320">
        <f>INDEX('SO JUNI 2026 (Rev.2)'!$B$6:$BI$51,MATCH(B19,'SO JUNI 2026 (Rev.2)'!$B$6:$B$51,0),MATCH($FT$3,'SO JUNI 2026 (Rev.2)'!$B$5:$XI$5,0))</f>
        <v>800</v>
      </c>
      <c r="FU19" s="320">
        <f>INDEX('Summary sales'!$A$6:$BY$50,MATCH(B19,'Summary sales'!$A$6:$A$50,0),MATCH($FT$3,'Summary sales'!$A$7:$BY$7,0))</f>
        <v>316.16999999992549</v>
      </c>
      <c r="FV19" s="320">
        <f t="shared" si="44"/>
        <v>-483.83000000007451</v>
      </c>
      <c r="FW19" s="321">
        <f t="shared" si="323"/>
        <v>0.39521249999990687</v>
      </c>
      <c r="FX19" s="320">
        <f>INDEX('SO JUNI 2026 (Rev.2)'!$B$6:$BI$51,MATCH(B19,'SO JUNI 2026 (Rev.2)'!$B$6:$B$51,0),MATCH($FX$3,'SO JUNI 2026 (Rev.2)'!$B$5:$XI$5,0))</f>
        <v>3800</v>
      </c>
      <c r="FY19" s="320">
        <f>INDEX('Summary sales'!$A$6:$BY$50,MATCH(B19,'Summary sales'!$A$6:$A$50,0),MATCH($FX$3,'Summary sales'!$A$7:$BY$7,0))</f>
        <v>3874.5</v>
      </c>
      <c r="FZ19" s="320">
        <f t="shared" si="45"/>
        <v>74.5</v>
      </c>
      <c r="GA19" s="321">
        <f t="shared" si="324"/>
        <v>1.0196052631578947</v>
      </c>
      <c r="GB19" s="320">
        <f>INDEX('SO JUNI 2026 (Rev.2)'!$B$6:$BI$51,MATCH(B19,'SO JUNI 2026 (Rev.2)'!$B$6:$B$51,0),MATCH($GB$3,'SO JUNI 2026 (Rev.2)'!$B$5:$XI$5,0))</f>
        <v>2044.9996774193546</v>
      </c>
      <c r="GC19" s="320">
        <f>INDEX('Summary sales'!$A$6:$BY$50,MATCH(B19,'Summary sales'!$A$6:$A$50,0),MATCH($GB$3,'Summary sales'!$A$7:$BY$7,0))</f>
        <v>2986.4899999999907</v>
      </c>
      <c r="GD19" s="320">
        <f t="shared" si="46"/>
        <v>941.49032258063608</v>
      </c>
      <c r="GE19" s="321">
        <f t="shared" si="325"/>
        <v>1.4603865384315027</v>
      </c>
      <c r="GF19" s="320">
        <f>INDEX('SO JUNI 2026 (Rev.2)'!$B$6:$BI$51,MATCH(B19,'SO JUNI 2026 (Rev.2)'!$B$6:$B$51,0),MATCH($GF$3,'SO JUNI 2026 (Rev.2)'!$B$5:$XI$5,0))</f>
        <v>369.61070967741654</v>
      </c>
      <c r="GG19" s="320">
        <f>INDEX('Summary sales'!$A$6:$BY$50,MATCH(B19,'Summary sales'!$A$6:$A$50,0),MATCH($GF$3,'Summary sales'!$A$7:$BY$7,0))</f>
        <v>0</v>
      </c>
      <c r="GH19" s="320">
        <f t="shared" si="47"/>
        <v>-369.61070967741654</v>
      </c>
      <c r="GI19" s="321">
        <f t="shared" si="326"/>
        <v>0</v>
      </c>
      <c r="GJ19" s="320">
        <f>INDEX('SO JUNI 2026 (Rev.2)'!$B$6:$BI$51,MATCH(B19,'SO JUNI 2026 (Rev.2)'!$B$6:$B$51,0),MATCH($GJ$3,'SO JUNI 2026 (Rev.2)'!$B$5:$XI$5,0))</f>
        <v>0</v>
      </c>
      <c r="GK19" s="320">
        <f>INDEX('Summary sales'!$A$6:$BY$50,MATCH(B19,'Summary sales'!$A$6:$A$50,0),MATCH($GJ$3,'Summary sales'!$A$7:$BY$7,0))</f>
        <v>0</v>
      </c>
      <c r="GL19" s="320">
        <f t="shared" si="48"/>
        <v>0</v>
      </c>
      <c r="GM19" s="321" t="e">
        <f t="shared" si="327"/>
        <v>#DIV/0!</v>
      </c>
      <c r="GN19" s="320">
        <f>INDEX('SO JUNI 2026 (Rev.2)'!$B$6:$BI$51,MATCH(B19,'SO JUNI 2026 (Rev.2)'!$B$6:$B$51,0),MATCH($GN$3,'SO JUNI 2026 (Rev.2)'!$B$5:$XI$5,0))</f>
        <v>0</v>
      </c>
      <c r="GO19" s="320">
        <f>INDEX('Summary sales'!$A$6:$BY$50,MATCH($B19,'Summary sales'!$A$6:$A$50,0),MATCH($GN$3,'Summary sales'!$A$7:$BY$7,0))</f>
        <v>0</v>
      </c>
      <c r="GP19" s="320">
        <f t="shared" si="49"/>
        <v>0</v>
      </c>
      <c r="GQ19" s="321" t="e">
        <f t="shared" si="328"/>
        <v>#DIV/0!</v>
      </c>
      <c r="GR19" s="320">
        <f>INDEX('SO JUNI 2026 (Rev.2)'!$B$6:$BI$51,MATCH(B19,'SO JUNI 2026 (Rev.2)'!$B$6:$B$51,0),MATCH($GR$3,'SO JUNI 2026 (Rev.2)'!$B$5:$XI$5,0))</f>
        <v>0</v>
      </c>
      <c r="GS19" s="320">
        <f>INDEX('Summary sales'!$A$6:$BY$50,MATCH($B19,'Summary sales'!$A$6:$A$50,0),MATCH($GR$3,'Summary sales'!$A$7:$BY$7,0))</f>
        <v>0</v>
      </c>
      <c r="GT19" s="320">
        <f t="shared" si="50"/>
        <v>0</v>
      </c>
      <c r="GU19" s="321" t="e">
        <f t="shared" si="329"/>
        <v>#DIV/0!</v>
      </c>
      <c r="GV19" s="320">
        <f>INDEX('SO JUNI 2026 (Rev.2)'!$B$6:$BI$51,MATCH(B19,'SO JUNI 2026 (Rev.2)'!$B$6:$B$51,0),MATCH($GV$3,'SO JUNI 2026 (Rev.2)'!$B$5:$XI$5,0))</f>
        <v>1800</v>
      </c>
      <c r="GW19" s="320">
        <f>INDEX('Summary sales'!$A$6:$BY$50,MATCH(B19,'Summary sales'!$A$6:$A$50,0),MATCH($GV$3,'Summary sales'!$A$7:$BY$7,0))</f>
        <v>2830.1000000000022</v>
      </c>
      <c r="GX19" s="320">
        <f t="shared" si="51"/>
        <v>1030.1000000000022</v>
      </c>
      <c r="GY19" s="321">
        <f t="shared" si="330"/>
        <v>1.572277777777779</v>
      </c>
      <c r="GZ19" s="320">
        <f>INDEX('SO JUNI 2026 (Rev.2)'!$B$6:$BI$51,MATCH(B19,'SO JUNI 2026 (Rev.2)'!$B$6:$B$51,0),MATCH($GZ$3,'SO JUNI 2026 (Rev.2)'!$B$5:$XI$5,0))</f>
        <v>2499.7025806451697</v>
      </c>
      <c r="HA19" s="320">
        <f>INDEX('Summary sales'!$A$6:$BY$50,MATCH(B19,'Summary sales'!$A$6:$A$50,0),MATCH($GZ$3,'Summary sales'!$A$7:$BY$7,0))</f>
        <v>3710.660000000149</v>
      </c>
      <c r="HB19" s="320">
        <f t="shared" si="52"/>
        <v>1210.9574193549793</v>
      </c>
      <c r="HC19" s="321">
        <f t="shared" si="331"/>
        <v>1.4844406005463389</v>
      </c>
      <c r="HD19" s="320">
        <f>INDEX('SO JUNI 2026 (Rev.2)'!$B$6:$BI$51,MATCH(B19,'SO JUNI 2026 (Rev.2)'!$B$6:$B$51,0),MATCH($HD$3,'SO JUNI 2026 (Rev.2)'!$B$5:$XI$5,0))</f>
        <v>15000</v>
      </c>
      <c r="HE19" s="320">
        <f>INDEX('Summary sales'!$A$6:$BY$50,MATCH(B19,'Summary sales'!$A$6:$A$50,0),MATCH($HD$3,'Summary sales'!$A$7:$BY$7,0))</f>
        <v>4205.683</v>
      </c>
      <c r="HF19" s="320">
        <f t="shared" si="53"/>
        <v>-10794.316999999999</v>
      </c>
      <c r="HG19" s="321">
        <f t="shared" si="332"/>
        <v>0.28037886666666667</v>
      </c>
      <c r="HH19" s="320">
        <f>INDEX('SO JUNI 2026 (Rev.2)'!$B$6:$BI$51,MATCH(B19,'SO JUNI 2026 (Rev.2)'!$B$6:$B$51,0),MATCH($HH$3,'SO JUNI 2026 (Rev.2)'!$B$5:$XI$5,0))</f>
        <v>13500</v>
      </c>
      <c r="HI19" s="320">
        <f>INDEX('Summary sales'!$A$6:$BY$50,MATCH(B19,'Summary sales'!$A$6:$A$50,0),MATCH($HH$3,'Summary sales'!$A$7:$BY$7,0))</f>
        <v>0</v>
      </c>
      <c r="HJ19" s="320">
        <f t="shared" si="54"/>
        <v>-13500</v>
      </c>
      <c r="HK19" s="353">
        <f t="shared" si="333"/>
        <v>0</v>
      </c>
    </row>
    <row r="20" spans="1:219" ht="15" customHeight="1">
      <c r="A20" s="593"/>
      <c r="B20" s="318">
        <f t="shared" si="334"/>
        <v>46187</v>
      </c>
      <c r="C20" s="319" t="str">
        <f t="shared" si="280"/>
        <v>Mgg</v>
      </c>
      <c r="D20" s="320">
        <f t="shared" si="281"/>
        <v>193657.77783870965</v>
      </c>
      <c r="E20" s="320">
        <f t="shared" ca="1" si="223"/>
        <v>184210.54104762187</v>
      </c>
      <c r="F20" s="320">
        <f t="shared" ca="1" si="1"/>
        <v>-9447.2367910877801</v>
      </c>
      <c r="G20" s="321">
        <f t="shared" ca="1" si="282"/>
        <v>0.9512168481094726</v>
      </c>
      <c r="H20" s="320">
        <f>INDEX('SO JUNI 2026 (Rev.2)'!$B$6:$BI$51,MATCH(B20,'SO JUNI 2026 (Rev.2)'!$B$6:$B$51,0),MATCH($H$3,'SO JUNI 2026 (Rev.2)'!$B$5:$XI$5,0))</f>
        <v>733.57290322580695</v>
      </c>
      <c r="I20" s="320">
        <f>INDEX('Summary sales'!$A$6:$BY$50,MATCH(B20,'Summary sales'!$A$6:$A$50,0),MATCH($H$3,'Summary sales'!$A$7:$BY$7,0))</f>
        <v>623.73999999999069</v>
      </c>
      <c r="J20" s="320">
        <f t="shared" si="2"/>
        <v>-109.83290322581627</v>
      </c>
      <c r="K20" s="321">
        <f t="shared" si="283"/>
        <v>0.85027677175255789</v>
      </c>
      <c r="L20" s="320">
        <f>INDEX('SO JUNI 2026 (Rev.2)'!$B$6:$BI$51,MATCH(B20,'SO JUNI 2026 (Rev.2)'!$B$6:$B$51,0),MATCH($L$3,'SO JUNI 2026 (Rev.2)'!$B$5:$XI$5,0))</f>
        <v>1000</v>
      </c>
      <c r="M20" s="320">
        <f>INDEX('Summary sales'!$A$6:$BY$50,MATCH($B20,'Summary sales'!$A$6:$A$50,0),MATCH($L$3,'Summary sales'!$A$7:$BY$7,0))</f>
        <v>353.31000000052154</v>
      </c>
      <c r="N20" s="320">
        <f t="shared" si="3"/>
        <v>-646.68999999947846</v>
      </c>
      <c r="O20" s="321">
        <f t="shared" si="284"/>
        <v>0.35331000000052154</v>
      </c>
      <c r="P20" s="320">
        <f>INDEX('SO JUNI 2026 (Rev.2)'!$B$6:$BI$51,MATCH(B20,'SO JUNI 2026 (Rev.2)'!$B$6:$B$51,0),MATCH($P$3,'SO JUNI 2026 (Rev.2)'!$B$5:$XI$5,0))</f>
        <v>1200</v>
      </c>
      <c r="Q20" s="320">
        <f>INDEX('Summary sales'!$A$6:$BY$50,MATCH($B20,'Summary sales'!$A$6:$A$50,0),MATCH($P$3,'Summary sales'!$A$7:$BY$7,0))</f>
        <v>610.5</v>
      </c>
      <c r="R20" s="320">
        <f t="shared" si="4"/>
        <v>-589.5</v>
      </c>
      <c r="S20" s="321">
        <f t="shared" si="285"/>
        <v>0.50875000000000004</v>
      </c>
      <c r="T20" s="320">
        <f>INDEX('SO JUNI 2026 (Rev.2)'!$B$6:$BI$51,MATCH(B20,'SO JUNI 2026 (Rev.2)'!$B$6:$B$51,0),MATCH($T$3,'SO JUNI 2026 (Rev.2)'!$B$5:$XI$5,0))</f>
        <v>999.51612903226578</v>
      </c>
      <c r="U20" s="320">
        <f>INDEX('Summary sales'!$A$6:$BY$50,MATCH($B20,'Summary sales'!$A$6:$A$50,0),MATCH($T$3,'Summary sales'!$A$7:$BY$7,0))</f>
        <v>829.8000000002794</v>
      </c>
      <c r="V20" s="320">
        <f t="shared" si="5"/>
        <v>-169.71612903198638</v>
      </c>
      <c r="W20" s="321">
        <f t="shared" si="286"/>
        <v>0.83020171050535618</v>
      </c>
      <c r="X20" s="320">
        <f>INDEX('SO JUNI 2026 (Rev.2)'!$B$6:$BI$51,MATCH(B20,'SO JUNI 2026 (Rev.2)'!$B$6:$B$51,0),MATCH($X$3,'SO JUNI 2026 (Rev.2)'!$B$5:$XI$5,0))</f>
        <v>644.02064516129087</v>
      </c>
      <c r="Y20" s="320">
        <f>INDEX('Summary sales'!$A$6:$BY$50,MATCH($B20,'Summary sales'!$A$6:$A$50,0),MATCH($X$3,'Summary sales'!$A$7:$BY$7,0))</f>
        <v>383.81000000005588</v>
      </c>
      <c r="Z20" s="320">
        <f t="shared" si="6"/>
        <v>-260.21064516123499</v>
      </c>
      <c r="AA20" s="321">
        <f t="shared" si="287"/>
        <v>0.59595915578751846</v>
      </c>
      <c r="AB20" s="320">
        <f>INDEX('SO JUNI 2026 (Rev.2)'!$B$6:$BI$51,MATCH(B20,'SO JUNI 2026 (Rev.2)'!$B$6:$B$51,0),MATCH($AB$3,'SO JUNI 2026 (Rev.2)'!$B$5:$XI$5,0))</f>
        <v>0</v>
      </c>
      <c r="AC20" s="320">
        <f>INDEX('Summary sales'!$A$6:$BY$50,MATCH($B20,'Summary sales'!$A$6:$A$50,0),MATCH($AB$3,'Summary sales'!$A$7:$BY$7,0))</f>
        <v>0</v>
      </c>
      <c r="AD20" s="320">
        <f t="shared" si="288"/>
        <v>0</v>
      </c>
      <c r="AE20" s="321">
        <f t="shared" si="231"/>
        <v>0</v>
      </c>
      <c r="AF20" s="320">
        <f>INDEX('SO JUNI 2026 (Rev.2)'!$B$6:$BI$51,MATCH(B20,'SO JUNI 2026 (Rev.2)'!$B$6:$B$51,0),MATCH($AF$3,'SO JUNI 2026 (Rev.2)'!$B$5:$XI$5,0))</f>
        <v>0</v>
      </c>
      <c r="AG20" s="320">
        <f>INDEX('Summary sales'!$A$6:$BY$50,MATCH($B20,'Summary sales'!$A$6:$A$50,0),MATCH($AF$3,'Summary sales'!$A$7:$BY$7,0))</f>
        <v>0</v>
      </c>
      <c r="AH20" s="320">
        <f t="shared" si="8"/>
        <v>0</v>
      </c>
      <c r="AI20" s="321" t="e">
        <f t="shared" si="289"/>
        <v>#DIV/0!</v>
      </c>
      <c r="AJ20" s="320">
        <f>INDEX('SO JUNI 2026 (Rev.2)'!$B$6:$BI$51,MATCH(B20,'SO JUNI 2026 (Rev.2)'!$B$6:$B$51,0),MATCH($AJ$3,'SO JUNI 2026 (Rev.2)'!$B$5:$XI$5,0))</f>
        <v>603.76322580644887</v>
      </c>
      <c r="AK20" s="320">
        <f>INDEX('Summary sales'!$A$6:$BY$50,MATCH($B20,'Summary sales'!$A$6:$A$50,0),MATCH($AJ$3,'Summary sales'!$A$7:$BY$7,0))</f>
        <v>680.18999999994412</v>
      </c>
      <c r="AL20" s="320">
        <f t="shared" si="9"/>
        <v>76.426774193495248</v>
      </c>
      <c r="AM20" s="321">
        <f t="shared" si="290"/>
        <v>1.1265840165926166</v>
      </c>
      <c r="AN20" s="320">
        <f>INDEX('SO JUNI 2026 (Rev.2)'!$B$6:$BI$51,MATCH(B20,'SO JUNI 2026 (Rev.2)'!$B$6:$B$51,0),MATCH($AN$3,'SO JUNI 2026 (Rev.2)'!$B$5:$XI$5,0))</f>
        <v>673.27548387096704</v>
      </c>
      <c r="AO20" s="320">
        <f>INDEX('Summary sales'!$A$6:$BY$50,MATCH($B20,'Summary sales'!$A$6:$A$50,0),MATCH($AN$3,'Summary sales'!$A$7:$BY$7,0))</f>
        <v>557.51000000000931</v>
      </c>
      <c r="AP20" s="320">
        <f t="shared" si="10"/>
        <v>-115.76548387095772</v>
      </c>
      <c r="AQ20" s="321">
        <f t="shared" si="291"/>
        <v>0.82805629100681155</v>
      </c>
      <c r="AR20" s="320">
        <f>INDEX('SO JUNI 2026 (Rev.2)'!$B$6:$BI$51,MATCH(B20,'SO JUNI 2026 (Rev.2)'!$B$6:$B$51,0),MATCH($AR$3,'SO JUNI 2026 (Rev.2)'!$B$5:$XI$5,0))</f>
        <v>0</v>
      </c>
      <c r="AS20" s="320">
        <f>INDEX('Summary sales'!$A$6:$BY$50,MATCH($B20,'Summary sales'!$A$6:$A$50,0),MATCH($AR$3,'Summary sales'!$A$7:$BY$7,0))</f>
        <v>0</v>
      </c>
      <c r="AT20" s="320">
        <f t="shared" si="11"/>
        <v>0</v>
      </c>
      <c r="AU20" s="321" t="e">
        <f t="shared" si="292"/>
        <v>#DIV/0!</v>
      </c>
      <c r="AV20" s="320">
        <f>INDEX('SO JUNI 2026 (Rev.2)'!$B$6:$BI$51,MATCH(B20,'SO JUNI 2026 (Rev.2)'!$B$6:$B$51,0),MATCH($AV$3,'SO JUNI 2026 (Rev.2)'!$B$5:$XI$5,0))</f>
        <v>6000</v>
      </c>
      <c r="AW20" s="320">
        <f>INDEX('Summary sales'!$A$6:$BY$50,MATCH($B20,'Summary sales'!$A$6:$A$50,0),MATCH($AV$3,'Summary sales'!$A$7:$BY$7,0))</f>
        <v>3945.0500000002794</v>
      </c>
      <c r="AX20" s="320">
        <f t="shared" si="12"/>
        <v>-2054.9499999997206</v>
      </c>
      <c r="AY20" s="321">
        <f t="shared" si="293"/>
        <v>0.65750833333337988</v>
      </c>
      <c r="AZ20" s="320">
        <f>INDEX('SO JUNI 2026 (Rev.2)'!$B$6:$BI$51,MATCH(B20,'SO JUNI 2026 (Rev.2)'!$B$6:$B$51,0),MATCH($AZ$3,'SO JUNI 2026 (Rev.2)'!$B$5:$XI$5,0))</f>
        <v>300</v>
      </c>
      <c r="BA20" s="320">
        <f>INDEX('Summary sales'!$A$6:$BY$50,MATCH($B20,'Summary sales'!$A$6:$A$50,0),MATCH($AZ$3,'Summary sales'!$A$7:$BY$7,0))</f>
        <v>75.040000000037253</v>
      </c>
      <c r="BB20" s="320">
        <f t="shared" si="13"/>
        <v>-224.95999999996275</v>
      </c>
      <c r="BC20" s="321">
        <f t="shared" si="294"/>
        <v>0.2501333333334575</v>
      </c>
      <c r="BD20" s="320">
        <f>INDEX('SO JUNI 2026 (Rev.2)'!$B$6:$BI$51,MATCH(B20,'SO JUNI 2026 (Rev.2)'!$B$6:$B$51,0),MATCH($BD$3,'SO JUNI 2026 (Rev.2)'!$B$5:$XI$5,0))</f>
        <v>750</v>
      </c>
      <c r="BE20" s="320">
        <f>INDEX('Summary sales'!$A$6:$BY$50,MATCH($B20,'Summary sales'!$A$6:$A$50,0),MATCH($BD$3,'Summary sales'!$A$7:$BY$7,0))</f>
        <v>0</v>
      </c>
      <c r="BF20" s="320">
        <f t="shared" si="14"/>
        <v>-750</v>
      </c>
      <c r="BG20" s="321">
        <f t="shared" si="295"/>
        <v>0</v>
      </c>
      <c r="BH20" s="320">
        <f>INDEX('SO JUNI 2026 (Rev.2)'!$B$6:$BI$51,MATCH(B20,'SO JUNI 2026 (Rev.2)'!$B$6:$B$51,0),MATCH($BH$3,'SO JUNI 2026 (Rev.2)'!$B$5:$XI$5,0))</f>
        <v>9300</v>
      </c>
      <c r="BI20" s="320">
        <f>INDEX('Summary sales'!$A$6:$BY$50,MATCH($B20,'Summary sales'!$A$6:$A$50,0),MATCH($BH$3,'Summary sales'!$A$7:$BY$7,0))</f>
        <v>10792.430000000168</v>
      </c>
      <c r="BJ20" s="320">
        <f t="shared" si="15"/>
        <v>1492.4300000001676</v>
      </c>
      <c r="BK20" s="321">
        <f t="shared" si="296"/>
        <v>1.1604763440860395</v>
      </c>
      <c r="BL20" s="320">
        <f>INDEX('SO JUNI 2026 (Rev.2)'!$B$6:$BI$51,MATCH(B20,'SO JUNI 2026 (Rev.2)'!$B$6:$B$51,0),MATCH($BL$3,'SO JUNI 2026 (Rev.2)'!$B$5:$XI$5,0))</f>
        <v>6000.0570967741915</v>
      </c>
      <c r="BM20" s="320">
        <f>INDEX('Summary sales'!$A$6:$BY$50,MATCH($B20,'Summary sales'!$A$6:$A$50,0),MATCH($BL$3,'Summary sales'!$A$7:$BY$7,0))</f>
        <v>4249.3799999998882</v>
      </c>
      <c r="BN20" s="320">
        <f t="shared" si="16"/>
        <v>-1750.6770967743032</v>
      </c>
      <c r="BO20" s="321">
        <f t="shared" si="297"/>
        <v>0.70822326045605144</v>
      </c>
      <c r="BP20" s="320">
        <f>INDEX('SO JUNI 2026 (Rev.2)'!$B$6:$BI$51,MATCH(B20,'SO JUNI 2026 (Rev.2)'!$B$6:$B$51,0),MATCH($BP$3,'SO JUNI 2026 (Rev.2)'!$B$5:$XI$5,0))</f>
        <v>1300</v>
      </c>
      <c r="BQ20" s="320">
        <f>INDEX('Summary sales'!$A$6:$BY$50,MATCH($B20,'Summary sales'!$A$6:$A$50,0),MATCH($BP$3,'Summary sales'!$A$7:$BY$7,0))</f>
        <v>980.1600000000326</v>
      </c>
      <c r="BR20" s="320">
        <f t="shared" si="17"/>
        <v>-319.8399999999674</v>
      </c>
      <c r="BS20" s="321">
        <f t="shared" si="298"/>
        <v>0.75396923076925582</v>
      </c>
      <c r="BT20" s="320">
        <f>INDEX('SO JUNI 2026 (Rev.2)'!$B$6:$BI$51,MATCH(B20,'SO JUNI 2026 (Rev.2)'!$B$6:$B$51,0),MATCH($BT$3,'SO JUNI 2026 (Rev.2)'!$B$5:$XI$5,0))</f>
        <v>0</v>
      </c>
      <c r="BU20" s="320">
        <f>INDEX('Summary sales'!$A$6:$BY$50,MATCH($B20,'Summary sales'!$A$6:$A$50,0),MATCH($BT$3,'Summary sales'!$A$7:$BY$7,0))</f>
        <v>0</v>
      </c>
      <c r="BV20" s="320">
        <f t="shared" si="18"/>
        <v>0</v>
      </c>
      <c r="BW20" s="321">
        <v>0</v>
      </c>
      <c r="BX20" s="320">
        <f>INDEX('SO JUNI 2026 (Rev.2)'!$B$6:$BI$51,MATCH(B20,'SO JUNI 2026 (Rev.2)'!$B$6:$B$51,0),MATCH($BX$3,'SO JUNI 2026 (Rev.2)'!$B$5:$XI$5,0))</f>
        <v>2500</v>
      </c>
      <c r="BY20" s="320">
        <f ca="1">INDEX('Summary sales'!$A$6:$BY$50,MATCH($B20,'Summary sales'!$A$6:$A$50,0),MATCH($BX$3,'Summary sales'!$A$7:$BY$7,0))</f>
        <v>4310.5090476190471</v>
      </c>
      <c r="BZ20" s="320">
        <f t="shared" ca="1" si="19"/>
        <v>1810.5090476190471</v>
      </c>
      <c r="CA20" s="321">
        <f t="shared" ca="1" si="300"/>
        <v>1.7242036190476189</v>
      </c>
      <c r="CB20" s="320">
        <f>INDEX('SO JUNI 2026 (Rev.2)'!$B$6:$BI$51,MATCH(B20,'SO JUNI 2026 (Rev.2)'!$B$6:$B$51,0),MATCH($CB$3,'SO JUNI 2026 (Rev.2)'!$B$5:$XI$5,0))</f>
        <v>0</v>
      </c>
      <c r="CC20" s="320">
        <f>INDEX('Summary sales'!$A$6:$BY$50,MATCH($B20,'Summary sales'!$A$6:$A$50,0),MATCH($CB$3,'Summary sales'!$A$7:$BY$7,0))</f>
        <v>0</v>
      </c>
      <c r="CD20" s="320">
        <f t="shared" si="20"/>
        <v>0</v>
      </c>
      <c r="CE20" s="321" t="e">
        <f t="shared" si="301"/>
        <v>#DIV/0!</v>
      </c>
      <c r="CF20" s="320">
        <f>INDEX('SO JUNI 2026 (Rev.2)'!$B$6:$BI$51,MATCH(B20,'SO JUNI 2026 (Rev.2)'!$B$6:$B$51,0),MATCH($CF$3,'SO JUNI 2026 (Rev.2)'!$B$5:$XI$5,0))</f>
        <v>89.451612903225808</v>
      </c>
      <c r="CG20" s="320">
        <f>INDEX('Summary sales'!$A$6:$BY$50,MATCH($B20,'Summary sales'!$A$6:$A$50,0),MATCH($CF$3,'Summary sales'!$A$7:$BY$7,0))</f>
        <v>65.226999999998952</v>
      </c>
      <c r="CH20" s="320">
        <f t="shared" si="21"/>
        <v>-24.224612903226856</v>
      </c>
      <c r="CI20" s="321">
        <f t="shared" si="302"/>
        <v>0.72918752253875496</v>
      </c>
      <c r="CJ20" s="320">
        <f>INDEX('SO JUNI 2026 (Rev.2)'!$B$6:$BI$51,MATCH(B20,'SO JUNI 2026 (Rev.2)'!$B$6:$B$51,0),MATCH($CJ$3,'SO JUNI 2026 (Rev.2)'!$B$5:$XI$5,0))</f>
        <v>1000</v>
      </c>
      <c r="CK20" s="320">
        <f>INDEX('Summary sales'!$A$6:$BY$50,MATCH($B20,'Summary sales'!$A$6:$A$50,0),MATCH($CJ$3,'Summary sales'!$A$7:$BY$7,0))</f>
        <v>3349.8999999999069</v>
      </c>
      <c r="CL20" s="320">
        <f t="shared" si="22"/>
        <v>2349.8999999999069</v>
      </c>
      <c r="CM20" s="321">
        <f t="shared" si="303"/>
        <v>3.3498999999999071</v>
      </c>
      <c r="CN20" s="320">
        <f>INDEX('SO JUNI 2026 (Rev.2)'!$B$6:$BI$51,MATCH(B20,'SO JUNI 2026 (Rev.2)'!$B$6:$B$51,0),MATCH($CN$3,'SO JUNI 2026 (Rev.2)'!$B$5:$XI$5,0))</f>
        <v>0</v>
      </c>
      <c r="CO20" s="320">
        <f>INDEX('Summary sales'!$A$6:$BY$50,MATCH($B20,'Summary sales'!$A$6:$A$50,0),MATCH($CN$3,'Summary sales'!$A$7:$BY$7,0))</f>
        <v>1528.4000000003725</v>
      </c>
      <c r="CP20" s="320">
        <f t="shared" si="23"/>
        <v>1528.4000000003725</v>
      </c>
      <c r="CQ20" s="321" t="e">
        <f t="shared" si="247"/>
        <v>#DIV/0!</v>
      </c>
      <c r="CR20" s="320">
        <f>INDEX('SO JUNI 2026 (Rev.2)'!$B$6:$BI$51,MATCH(B20,'SO JUNI 2026 (Rev.2)'!$B$6:$B$51,0),MATCH($CR$3,'SO JUNI 2026 (Rev.2)'!$B$5:$XI$5,0))</f>
        <v>0</v>
      </c>
      <c r="CS20" s="320">
        <f>INDEX('Summary sales'!$A$6:$BY$50,MATCH($B20,'Summary sales'!$A$6:$A$50,0),MATCH($CR$3,'Summary sales'!$A$7:$BY$7,0))</f>
        <v>0</v>
      </c>
      <c r="CT20" s="320">
        <f t="shared" si="24"/>
        <v>0</v>
      </c>
      <c r="CU20" s="321" t="e">
        <f t="shared" si="304"/>
        <v>#DIV/0!</v>
      </c>
      <c r="CV20" s="320">
        <f>INDEX('SO JUNI 2026 (Rev.2)'!$B$6:$BI$51,MATCH(B20,'SO JUNI 2026 (Rev.2)'!$B$6:$B$51,0),MATCH($CV$3,'SO JUNI 2026 (Rev.2)'!$B$5:$XI$5,0))</f>
        <v>4000</v>
      </c>
      <c r="CW20" s="320">
        <f>INDEX('Summary sales'!$A$6:$BY$50,MATCH($B20,'Summary sales'!$A$6:$A$50,0),MATCH($CV$3,'Summary sales'!$A$7:$BY$7,0))</f>
        <v>3895.4799999999814</v>
      </c>
      <c r="CX20" s="320">
        <f t="shared" si="25"/>
        <v>-104.52000000001863</v>
      </c>
      <c r="CY20" s="321">
        <f t="shared" si="249"/>
        <v>0.97386999999999535</v>
      </c>
      <c r="CZ20" s="320">
        <f>INDEX('SO JUNI 2026 (Rev.2)'!$B$6:$BI$51,MATCH(B20,'SO JUNI 2026 (Rev.2)'!$B$6:$B$51,0),MATCH($CZ$3,'SO JUNI 2026 (Rev.2)'!$B$5:$XI$5,0))</f>
        <v>5000</v>
      </c>
      <c r="DA20" s="320">
        <f>INDEX('Summary sales'!$A$6:$BY$50,MATCH($B20,'Summary sales'!$A$6:$A$50,0),MATCH($CZ$3,'Summary sales'!$A$7:$BY$7,0))</f>
        <v>5428.429999999993</v>
      </c>
      <c r="DB20" s="320">
        <f t="shared" si="26"/>
        <v>428.42999999999302</v>
      </c>
      <c r="DC20" s="321">
        <f t="shared" si="305"/>
        <v>0.97386999999999535</v>
      </c>
      <c r="DD20" s="320">
        <f>INDEX('SO JUNI 2026 (Rev.2)'!$B$6:$BI$51,MATCH(B20,'SO JUNI 2026 (Rev.2)'!$B$6:$B$51,0),MATCH($DD$3,'SO JUNI 2026 (Rev.2)'!$B$5:$XI$5,0))</f>
        <v>8000</v>
      </c>
      <c r="DE20" s="320">
        <f>INDEX('Summary sales'!$A$6:$BY$50,MATCH($B20,'Summary sales'!$A$6:$A$50,0),MATCH($DD$3,'Summary sales'!$A$7:$BY$7,0))</f>
        <v>10336.5</v>
      </c>
      <c r="DF20" s="320">
        <f t="shared" si="27"/>
        <v>2336.5</v>
      </c>
      <c r="DG20" s="321">
        <f t="shared" si="306"/>
        <v>1.2920624999999999</v>
      </c>
      <c r="DH20" s="320">
        <f>INDEX('SO JUNI 2026 (Rev.2)'!$B$6:$BI$51,MATCH(B20,'SO JUNI 2026 (Rev.2)'!$B$6:$B$51,0),MATCH($DH$3,'SO JUNI 2026 (Rev.2)'!$B$5:$XI$5,0))</f>
        <v>6659.5545483870847</v>
      </c>
      <c r="DI20" s="320">
        <f>INDEX('Summary sales'!$A$6:$BY$50,MATCH($B20,'Summary sales'!$A$6:$A$50,0),MATCH($DH$3,'Summary sales'!$A$7:$BY$7,0))</f>
        <v>9705.5230000019073</v>
      </c>
      <c r="DJ20" s="320">
        <f t="shared" si="28"/>
        <v>3045.9684516148227</v>
      </c>
      <c r="DK20" s="321">
        <f t="shared" si="307"/>
        <v>1.4573832122679351</v>
      </c>
      <c r="DL20" s="320">
        <f>INDEX('SO JUNI 2026 (Rev.2)'!$B$6:$BI$51,MATCH(B20,'SO JUNI 2026 (Rev.2)'!$B$6:$B$51,0),MATCH($DL$3,'SO JUNI 2026 (Rev.2)'!$B$5:$XI$5,0))</f>
        <v>2020.8603225806426</v>
      </c>
      <c r="DM20" s="320">
        <f>INDEX('Summary sales'!$A$6:$BY$50,MATCH($B20,'Summary sales'!$A$6:$A$50,0),MATCH($DL$3,'Summary sales'!$A$7:$BY$7,0))</f>
        <v>1614.4400000004098</v>
      </c>
      <c r="DN20" s="320">
        <f t="shared" si="29"/>
        <v>-406.42032258023278</v>
      </c>
      <c r="DO20" s="321">
        <f t="shared" si="308"/>
        <v>0.79888747478537592</v>
      </c>
      <c r="DP20" s="320">
        <f>INDEX('SO JUNI 2026 (Rev.2)'!$B$6:$BI$51,MATCH(B20,'SO JUNI 2026 (Rev.2)'!$B$6:$B$51,0),MATCH($DP$3,'SO JUNI 2026 (Rev.2)'!$B$5:$XI$5,0))</f>
        <v>0</v>
      </c>
      <c r="DQ20" s="320">
        <f>INDEX('Summary sales'!$A$6:$BY$50,MATCH($B20,'Summary sales'!$A$6:$A$50,0),MATCH($DP$3,'Summary sales'!$A$7:$BY$7,0))</f>
        <v>38.270000000018626</v>
      </c>
      <c r="DR20" s="320">
        <f t="shared" si="30"/>
        <v>38.270000000018626</v>
      </c>
      <c r="DS20" s="321" t="e">
        <f t="shared" si="309"/>
        <v>#DIV/0!</v>
      </c>
      <c r="DT20" s="320">
        <f>INDEX('SO JUNI 2026 (Rev.2)'!$B$6:$BI$51,MATCH(B20,'SO JUNI 2026 (Rev.2)'!$B$6:$B$51,0),MATCH($DT$3,'SO JUNI 2026 (Rev.2)'!$B$5:$XI$5,0))</f>
        <v>2999.8519354838745</v>
      </c>
      <c r="DU20" s="320">
        <f>INDEX('Summary sales'!$A$6:$BY$50,MATCH($B20,'Summary sales'!$A$6:$A$50,0),MATCH($DT$3,'Summary sales'!$A$7:$BY$7,0))</f>
        <v>2588.769999999553</v>
      </c>
      <c r="DV20" s="320">
        <f t="shared" si="31"/>
        <v>-411.08193548432155</v>
      </c>
      <c r="DW20" s="321">
        <f t="shared" si="310"/>
        <v>0.86296592487721757</v>
      </c>
      <c r="DX20" s="320">
        <f>INDEX('SO JUNI 2026 (Rev.2)'!$B$6:$BI$51,MATCH(B20,'SO JUNI 2026 (Rev.2)'!$B$6:$B$51,0),MATCH($DX$3,'SO JUNI 2026 (Rev.2)'!$B$5:$XI$5,0))</f>
        <v>0</v>
      </c>
      <c r="DY20" s="320">
        <f>INDEX('Summary sales'!$A$6:$BY$50,MATCH($B20,'Summary sales'!$A$6:$A$50,0),MATCH($DX$3,'Summary sales'!$A$7:$BY$7,0))</f>
        <v>0</v>
      </c>
      <c r="DZ20" s="320">
        <f t="shared" si="32"/>
        <v>0</v>
      </c>
      <c r="EA20" s="321" t="e">
        <f t="shared" si="311"/>
        <v>#DIV/0!</v>
      </c>
      <c r="EB20" s="320">
        <f>INDEX('SO JUNI 2026 (Rev.2)'!$B$6:$BI$51,MATCH(B20,'SO JUNI 2026 (Rev.2)'!$B$6:$B$51,0),MATCH($EB$3,'SO JUNI 2026 (Rev.2)'!$B$5:$XI$5,0))</f>
        <v>2043.2745161290325</v>
      </c>
      <c r="EC20" s="320">
        <f>INDEX('Summary sales'!$A$6:$BY$50,MATCH($B20,'Summary sales'!$A$6:$A$50,0),MATCH($EB$3,'Summary sales'!$A$7:$BY$7,0))</f>
        <v>1626.2199999999721</v>
      </c>
      <c r="ED20" s="320">
        <f t="shared" si="33"/>
        <v>-417.0545161290604</v>
      </c>
      <c r="EE20" s="321">
        <f t="shared" si="312"/>
        <v>0.79588914125980148</v>
      </c>
      <c r="EF20" s="320">
        <f>INDEX('SO JUNI 2026 (Rev.2)'!$B$6:$BI$51,MATCH(B20,'SO JUNI 2026 (Rev.2)'!$B$6:$B$51,0),MATCH($EF$3,'SO JUNI 2026 (Rev.2)'!$B$5:$XI$5,0))</f>
        <v>0</v>
      </c>
      <c r="EG20" s="320">
        <f>INDEX('Summary sales'!$A$6:$BY$50,MATCH($B20,'Summary sales'!$A$6:$A$50,0),MATCH($EF$3,'Summary sales'!$A$7:$BY$7,0))</f>
        <v>0</v>
      </c>
      <c r="EH20" s="320">
        <f t="shared" si="34"/>
        <v>0</v>
      </c>
      <c r="EI20" s="321" t="e">
        <f t="shared" si="313"/>
        <v>#DIV/0!</v>
      </c>
      <c r="EJ20" s="320">
        <f>INDEX('SO JUNI 2026 (Rev.2)'!$B$6:$BI$51,MATCH(B20,'SO JUNI 2026 (Rev.2)'!$B$6:$B$51,0),MATCH($EJ$3,'SO JUNI 2026 (Rev.2)'!$B$5:$XI$5,0))</f>
        <v>0</v>
      </c>
      <c r="EK20" s="320">
        <f>INDEX('Summary sales'!$A$6:$BY$50,MATCH($B20,'Summary sales'!$A$6:$A$50,0),MATCH($EJ$3,'Summary sales'!$A$7:$BY$7,0))</f>
        <v>0</v>
      </c>
      <c r="EL20" s="320">
        <f t="shared" si="35"/>
        <v>0</v>
      </c>
      <c r="EM20" s="321" t="e">
        <f t="shared" si="314"/>
        <v>#DIV/0!</v>
      </c>
      <c r="EN20" s="320">
        <f>INDEX('SO JUNI 2026 (Rev.2)'!$B$6:$BI$51,MATCH(B20,'SO JUNI 2026 (Rev.2)'!$B$6:$B$51,0),MATCH($EN$3,'SO JUNI 2026 (Rev.2)'!$B$5:$XI$5,0))</f>
        <v>11007.047419354845</v>
      </c>
      <c r="EO20" s="320">
        <f>INDEX('Summary sales'!$A$6:$BY$50,MATCH($B20,'Summary sales'!$A$6:$A$50,0),MATCH($EN$3,'Summary sales'!$A$7:$BY$7,0))</f>
        <v>11349.279999999329</v>
      </c>
      <c r="EP20" s="320">
        <f t="shared" si="36"/>
        <v>342.23258064448419</v>
      </c>
      <c r="EQ20" s="321">
        <f t="shared" si="315"/>
        <v>1.0310921328496052</v>
      </c>
      <c r="ER20" s="320">
        <f>INDEX('SO JUNI 2026 (Rev.2)'!$B$6:$BI$51,MATCH(B20,'SO JUNI 2026 (Rev.2)'!$B$6:$B$51,0),MATCH($ER$3,'SO JUNI 2026 (Rev.2)'!$B$5:$XI$5,0))</f>
        <v>1519.5448387096778</v>
      </c>
      <c r="ES20" s="320">
        <f>INDEX('Summary sales'!$A$6:$BY$50,MATCH($B20,'Summary sales'!$A$6:$A$50,0),MATCH($ER$3,'Summary sales'!$A$7:$BY$7,0))</f>
        <v>2047.7099999999627</v>
      </c>
      <c r="ET20" s="320">
        <f t="shared" si="37"/>
        <v>528.16516129028491</v>
      </c>
      <c r="EU20" s="321">
        <f t="shared" si="316"/>
        <v>1.3475811623556806</v>
      </c>
      <c r="EV20" s="320">
        <f>INDEX('SO JUNI 2026 (Rev.2)'!$B$6:$BI$51,MATCH(B20,'SO JUNI 2026 (Rev.2)'!$B$6:$B$51,0),MATCH($EV$3,'SO JUNI 2026 (Rev.2)'!$B$5:$XI$5,0))</f>
        <v>3999.6741935483842</v>
      </c>
      <c r="EW20" s="320">
        <f>INDEX('Summary sales'!$A$6:$BY$50,MATCH($B20,'Summary sales'!$A$6:$A$50,0),MATCH($EV$3,'Summary sales'!$A$7:$BY$7,0))</f>
        <v>0</v>
      </c>
      <c r="EX20" s="320">
        <f t="shared" si="38"/>
        <v>-3999.6741935483842</v>
      </c>
      <c r="EY20" s="321">
        <f t="shared" si="317"/>
        <v>0</v>
      </c>
      <c r="EZ20" s="320">
        <f>INDEX('SO JUNI 2026 (Rev.2)'!$B$6:$BI$51,MATCH(B20,'SO JUNI 2026 (Rev.2)'!$B$6:$B$51,0),MATCH($EZ$3,'SO JUNI 2026 (Rev.2)'!$B$5:$XI$5,0))</f>
        <v>0</v>
      </c>
      <c r="FA20" s="320">
        <f>INDEX('Summary sales'!$A$6:$BY$50,MATCH(B20,'Summary sales'!$A$6:$A$50,0),MATCH($EZ$3,'Summary sales'!$A$7:$BY$7,0))</f>
        <v>0</v>
      </c>
      <c r="FB20" s="320">
        <f t="shared" si="39"/>
        <v>0</v>
      </c>
      <c r="FC20" s="321" t="e">
        <f t="shared" si="318"/>
        <v>#DIV/0!</v>
      </c>
      <c r="FD20" s="320">
        <f>INDEX('SO JUNI 2026 (Rev.2)'!$B$6:$BI$51,MATCH(B20,'SO JUNI 2026 (Rev.2)'!$B$6:$B$51,0),MATCH($FD$3,'SO JUNI 2026 (Rev.2)'!$B$5:$XI$5,0))</f>
        <v>8000</v>
      </c>
      <c r="FE20" s="320">
        <f>INDEX('Summary sales'!$A$6:$BY$50,MATCH($B20,'Summary sales'!$A$6:$A$50,0),MATCH($FD$3,'Summary sales'!$A$7:$BY$7,0))</f>
        <v>4780.9399999999441</v>
      </c>
      <c r="FF20" s="320">
        <f t="shared" si="40"/>
        <v>-3219.0600000000559</v>
      </c>
      <c r="FG20" s="321">
        <f t="shared" si="319"/>
        <v>0.59761749999999303</v>
      </c>
      <c r="FH20" s="320">
        <f>INDEX('SO JUNI 2026 (Rev.2)'!$B$6:$BI$51,MATCH(B20,'SO JUNI 2026 (Rev.2)'!$B$6:$B$51,0),MATCH($FH$3,'SO JUNI 2026 (Rev.2)'!$B$5:$XI$5,0))</f>
        <v>54000</v>
      </c>
      <c r="FI20" s="320">
        <f>INDEX('Summary sales'!$A$6:$BY$50,MATCH($B20,'Summary sales'!$A$6:$A$50,0),MATCH($FH$3,'Summary sales'!$A$7:$BY$7,0))</f>
        <v>57172.259999999776</v>
      </c>
      <c r="FJ20" s="320">
        <f t="shared" si="41"/>
        <v>3172.2599999997765</v>
      </c>
      <c r="FK20" s="321">
        <f t="shared" si="320"/>
        <v>1.0587455555555514</v>
      </c>
      <c r="FL20" s="320">
        <f>INDEX('SO JUNI 2026 (Rev.2)'!$B$6:$BI$51,MATCH(B20,'SO JUNI 2026 (Rev.2)'!$B$6:$B$51,0),MATCH($FL$3,'SO JUNI 2026 (Rev.2)'!$B$5:$XI$5,0))</f>
        <v>8000</v>
      </c>
      <c r="FM20" s="320">
        <f>INDEX('Summary sales'!$A$6:$BY$50,MATCH(B20,'Summary sales'!$A$6:$A$50,0),MATCH($FL$3,'Summary sales'!$A$7:$BY$7,0))</f>
        <v>9718.6200000001118</v>
      </c>
      <c r="FN20" s="320">
        <f t="shared" si="42"/>
        <v>1718.6200000001118</v>
      </c>
      <c r="FO20" s="321">
        <f t="shared" si="321"/>
        <v>1.2148275000000139</v>
      </c>
      <c r="FP20" s="320">
        <f>INDEX('SO JUNI 2026 (Rev.2)'!$B$6:$BI$51,MATCH(B20,'SO JUNI 2026 (Rev.2)'!$B$6:$B$51,0),MATCH($FP$3,'SO JUNI 2026 (Rev.2)'!$B$5:$XI$5,0))</f>
        <v>3500</v>
      </c>
      <c r="FQ20" s="320">
        <f>INDEX('Summary sales'!$A$6:$BY$50,MATCH(B20,'Summary sales'!$A$6:$A$50,0),MATCH($FP$3,'Summary sales'!$A$7:$BY$7,0))</f>
        <v>3697.9000000003725</v>
      </c>
      <c r="FR20" s="320">
        <f t="shared" si="43"/>
        <v>197.90000000037253</v>
      </c>
      <c r="FS20" s="321">
        <f t="shared" si="322"/>
        <v>1.0565428571429636</v>
      </c>
      <c r="FT20" s="320">
        <f>INDEX('SO JUNI 2026 (Rev.2)'!$B$6:$BI$51,MATCH(B20,'SO JUNI 2026 (Rev.2)'!$B$6:$B$51,0),MATCH($FT$3,'SO JUNI 2026 (Rev.2)'!$B$5:$XI$5,0))</f>
        <v>800</v>
      </c>
      <c r="FU20" s="320">
        <f>INDEX('Summary sales'!$A$6:$BY$50,MATCH(B20,'Summary sales'!$A$6:$A$50,0),MATCH($FT$3,'Summary sales'!$A$7:$BY$7,0))</f>
        <v>364.40000000002328</v>
      </c>
      <c r="FV20" s="320">
        <f t="shared" si="44"/>
        <v>-435.59999999997672</v>
      </c>
      <c r="FW20" s="321">
        <f t="shared" si="323"/>
        <v>0.4555000000000291</v>
      </c>
      <c r="FX20" s="320">
        <f>INDEX('SO JUNI 2026 (Rev.2)'!$B$6:$BI$51,MATCH(B20,'SO JUNI 2026 (Rev.2)'!$B$6:$B$51,0),MATCH($FX$3,'SO JUNI 2026 (Rev.2)'!$B$5:$XI$5,0))</f>
        <v>3800</v>
      </c>
      <c r="FY20" s="320">
        <f>INDEX('Summary sales'!$A$6:$BY$50,MATCH(B20,'Summary sales'!$A$6:$A$50,0),MATCH($FX$3,'Summary sales'!$A$7:$BY$7,0))</f>
        <v>0</v>
      </c>
      <c r="FZ20" s="320">
        <f t="shared" si="45"/>
        <v>-3800</v>
      </c>
      <c r="GA20" s="321">
        <f t="shared" si="324"/>
        <v>0</v>
      </c>
      <c r="GB20" s="320">
        <f>INDEX('SO JUNI 2026 (Rev.2)'!$B$6:$BI$51,MATCH(B20,'SO JUNI 2026 (Rev.2)'!$B$6:$B$51,0),MATCH($GB$3,'SO JUNI 2026 (Rev.2)'!$B$5:$XI$5,0))</f>
        <v>2044.9996774193546</v>
      </c>
      <c r="GC20" s="320">
        <f>INDEX('Summary sales'!$A$6:$BY$50,MATCH(B20,'Summary sales'!$A$6:$A$50,0),MATCH($GB$3,'Summary sales'!$A$7:$BY$7,0))</f>
        <v>0</v>
      </c>
      <c r="GD20" s="320">
        <f t="shared" si="46"/>
        <v>-2044.9996774193546</v>
      </c>
      <c r="GE20" s="321">
        <f t="shared" si="325"/>
        <v>0</v>
      </c>
      <c r="GF20" s="320">
        <f>INDEX('SO JUNI 2026 (Rev.2)'!$B$6:$BI$51,MATCH(B20,'SO JUNI 2026 (Rev.2)'!$B$6:$B$51,0),MATCH($GF$3,'SO JUNI 2026 (Rev.2)'!$B$5:$XI$5,0))</f>
        <v>369.61070967741654</v>
      </c>
      <c r="GG20" s="320">
        <f>INDEX('Summary sales'!$A$6:$BY$50,MATCH(B20,'Summary sales'!$A$6:$A$50,0),MATCH($GF$3,'Summary sales'!$A$7:$BY$7,0))</f>
        <v>0</v>
      </c>
      <c r="GH20" s="320">
        <f t="shared" si="47"/>
        <v>-369.61070967741654</v>
      </c>
      <c r="GI20" s="321">
        <f t="shared" si="326"/>
        <v>0</v>
      </c>
      <c r="GJ20" s="320">
        <f>INDEX('SO JUNI 2026 (Rev.2)'!$B$6:$BI$51,MATCH(B20,'SO JUNI 2026 (Rev.2)'!$B$6:$B$51,0),MATCH($GJ$3,'SO JUNI 2026 (Rev.2)'!$B$5:$XI$5,0))</f>
        <v>0</v>
      </c>
      <c r="GK20" s="320">
        <f>INDEX('Summary sales'!$A$6:$BY$50,MATCH(B20,'Summary sales'!$A$6:$A$50,0),MATCH($GJ$3,'Summary sales'!$A$7:$BY$7,0))</f>
        <v>0</v>
      </c>
      <c r="GL20" s="320">
        <f t="shared" si="48"/>
        <v>0</v>
      </c>
      <c r="GM20" s="321" t="e">
        <f t="shared" si="327"/>
        <v>#DIV/0!</v>
      </c>
      <c r="GN20" s="320">
        <f>INDEX('SO JUNI 2026 (Rev.2)'!$B$6:$BI$51,MATCH(B20,'SO JUNI 2026 (Rev.2)'!$B$6:$B$51,0),MATCH($GN$3,'SO JUNI 2026 (Rev.2)'!$B$5:$XI$5,0))</f>
        <v>0</v>
      </c>
      <c r="GO20" s="320">
        <f>INDEX('Summary sales'!$A$6:$BY$50,MATCH($B20,'Summary sales'!$A$6:$A$50,0),MATCH($GN$3,'Summary sales'!$A$7:$BY$7,0))</f>
        <v>0</v>
      </c>
      <c r="GP20" s="320">
        <f t="shared" si="49"/>
        <v>0</v>
      </c>
      <c r="GQ20" s="321" t="e">
        <f t="shared" si="328"/>
        <v>#DIV/0!</v>
      </c>
      <c r="GR20" s="320">
        <f>INDEX('SO JUNI 2026 (Rev.2)'!$B$6:$BI$51,MATCH(B20,'SO JUNI 2026 (Rev.2)'!$B$6:$B$51,0),MATCH($GR$3,'SO JUNI 2026 (Rev.2)'!$B$5:$XI$5,0))</f>
        <v>0</v>
      </c>
      <c r="GS20" s="320">
        <f>INDEX('Summary sales'!$A$6:$BY$50,MATCH($B20,'Summary sales'!$A$6:$A$50,0),MATCH($GR$3,'Summary sales'!$A$7:$BY$7,0))</f>
        <v>0</v>
      </c>
      <c r="GT20" s="320">
        <f t="shared" si="50"/>
        <v>0</v>
      </c>
      <c r="GU20" s="321" t="e">
        <f t="shared" si="329"/>
        <v>#DIV/0!</v>
      </c>
      <c r="GV20" s="320">
        <f>INDEX('SO JUNI 2026 (Rev.2)'!$B$6:$BI$51,MATCH(B20,'SO JUNI 2026 (Rev.2)'!$B$6:$B$51,0),MATCH($GV$3,'SO JUNI 2026 (Rev.2)'!$B$5:$XI$5,0))</f>
        <v>1800</v>
      </c>
      <c r="GW20" s="320">
        <f>INDEX('Summary sales'!$A$6:$BY$50,MATCH(B20,'Summary sales'!$A$6:$A$50,0),MATCH($GV$3,'Summary sales'!$A$7:$BY$7,0))</f>
        <v>2638.9599999999991</v>
      </c>
      <c r="GX20" s="320">
        <f t="shared" si="51"/>
        <v>838.95999999999913</v>
      </c>
      <c r="GY20" s="321">
        <f t="shared" si="330"/>
        <v>1.4660888888888883</v>
      </c>
      <c r="GZ20" s="320">
        <f>INDEX('SO JUNI 2026 (Rev.2)'!$B$6:$BI$51,MATCH(B20,'SO JUNI 2026 (Rev.2)'!$B$6:$B$51,0),MATCH($GZ$3,'SO JUNI 2026 (Rev.2)'!$B$5:$XI$5,0))</f>
        <v>2499.7025806451697</v>
      </c>
      <c r="HA20" s="320">
        <f>INDEX('Summary sales'!$A$6:$BY$50,MATCH(B20,'Summary sales'!$A$6:$A$50,0),MATCH($GZ$3,'Summary sales'!$A$7:$BY$7,0))</f>
        <v>2335.6499999999069</v>
      </c>
      <c r="HB20" s="320">
        <f t="shared" si="52"/>
        <v>-164.05258064526288</v>
      </c>
      <c r="HC20" s="321">
        <f t="shared" si="331"/>
        <v>0.9343711600269976</v>
      </c>
      <c r="HD20" s="320">
        <f>INDEX('SO JUNI 2026 (Rev.2)'!$B$6:$BI$51,MATCH(B20,'SO JUNI 2026 (Rev.2)'!$B$6:$B$51,0),MATCH($HD$3,'SO JUNI 2026 (Rev.2)'!$B$5:$XI$5,0))</f>
        <v>15000</v>
      </c>
      <c r="HE20" s="320">
        <f>INDEX('Summary sales'!$A$6:$BY$50,MATCH(B20,'Summary sales'!$A$6:$A$50,0),MATCH($HD$3,'Summary sales'!$A$7:$BY$7,0))</f>
        <v>12395.061</v>
      </c>
      <c r="HF20" s="320">
        <f t="shared" si="53"/>
        <v>-2604.9390000000003</v>
      </c>
      <c r="HG20" s="321">
        <f t="shared" si="332"/>
        <v>0.8263374</v>
      </c>
      <c r="HH20" s="320">
        <f>INDEX('SO JUNI 2026 (Rev.2)'!$B$6:$BI$51,MATCH(B20,'SO JUNI 2026 (Rev.2)'!$B$6:$B$51,0),MATCH($HH$3,'SO JUNI 2026 (Rev.2)'!$B$5:$XI$5,0))</f>
        <v>13500</v>
      </c>
      <c r="HI20" s="320">
        <f>INDEX('Summary sales'!$A$6:$BY$50,MATCH(B20,'Summary sales'!$A$6:$A$50,0),MATCH($HH$3,'Summary sales'!$A$7:$BY$7,0))</f>
        <v>9141.1710000000894</v>
      </c>
      <c r="HJ20" s="320">
        <f t="shared" si="54"/>
        <v>-4358.8289999999106</v>
      </c>
      <c r="HK20" s="353">
        <f t="shared" si="333"/>
        <v>0.67712377777778443</v>
      </c>
    </row>
    <row r="21" spans="1:219" ht="15" customHeight="1">
      <c r="A21" s="593"/>
      <c r="B21" s="322" t="s">
        <v>57</v>
      </c>
      <c r="C21" s="323"/>
      <c r="D21" s="324">
        <f>SUM(D14:D20)</f>
        <v>1522739.7946774191</v>
      </c>
      <c r="E21" s="324">
        <f t="shared" ref="E21" ca="1" si="335">SUM(E14:E20)</f>
        <v>1453049.5770476195</v>
      </c>
      <c r="F21" s="320">
        <f t="shared" ca="1" si="1"/>
        <v>-69690.217629799619</v>
      </c>
      <c r="G21" s="325">
        <f ca="1">AVERAGE(G14:G20)</f>
        <v>0.95406479893942309</v>
      </c>
      <c r="H21" s="324">
        <f t="shared" ref="H21:I21" si="336">SUM(H14:H20)</f>
        <v>7465.0103225806479</v>
      </c>
      <c r="I21" s="324">
        <f t="shared" si="336"/>
        <v>5019.8700000001118</v>
      </c>
      <c r="J21" s="320">
        <f t="shared" si="2"/>
        <v>-2445.1403225805361</v>
      </c>
      <c r="K21" s="325">
        <f>AVERAGE(K14:K20)</f>
        <v>0.67843443880111642</v>
      </c>
      <c r="L21" s="324">
        <f t="shared" ref="L21:M21" si="337">SUM(L14:L20)</f>
        <v>12000</v>
      </c>
      <c r="M21" s="324">
        <f t="shared" si="337"/>
        <v>9397.2400000002235</v>
      </c>
      <c r="N21" s="320">
        <f t="shared" si="3"/>
        <v>-2602.7599999997765</v>
      </c>
      <c r="O21" s="325">
        <f>AVERAGE(O14:O20)</f>
        <v>0.80130357142857156</v>
      </c>
      <c r="P21" s="324">
        <f t="shared" ref="P21:Q21" si="338">SUM(P14:P20)</f>
        <v>8400</v>
      </c>
      <c r="Q21" s="324">
        <f t="shared" si="338"/>
        <v>7670.0599999995902</v>
      </c>
      <c r="R21" s="320">
        <f t="shared" si="4"/>
        <v>-729.94000000040978</v>
      </c>
      <c r="S21" s="325">
        <f>AVERAGE(S14:S20)</f>
        <v>0.9131023809523322</v>
      </c>
      <c r="T21" s="324">
        <f t="shared" ref="T21:U21" si="339">SUM(T14:T20)</f>
        <v>20799.516129032265</v>
      </c>
      <c r="U21" s="324">
        <f t="shared" si="339"/>
        <v>24095.600000000093</v>
      </c>
      <c r="V21" s="320">
        <f t="shared" si="5"/>
        <v>3296.0838709678283</v>
      </c>
      <c r="W21" s="325">
        <f>AVERAGE(W14:W20)</f>
        <v>1.1257777335353891</v>
      </c>
      <c r="X21" s="324">
        <f t="shared" ref="X21:Y21" si="340">SUM(X14:X20)</f>
        <v>4508.1445161290358</v>
      </c>
      <c r="Y21" s="324">
        <f t="shared" si="340"/>
        <v>4502.7700000000186</v>
      </c>
      <c r="Z21" s="320">
        <f t="shared" si="6"/>
        <v>-5.3745161290171382</v>
      </c>
      <c r="AA21" s="325">
        <f>AVERAGE(AA14:AA20)</f>
        <v>0.99880782079860386</v>
      </c>
      <c r="AB21" s="324">
        <f t="shared" ref="AB21:AD21" si="341">SUM(AB14:AB20)</f>
        <v>0</v>
      </c>
      <c r="AC21" s="324">
        <f t="shared" si="341"/>
        <v>0</v>
      </c>
      <c r="AD21" s="324">
        <f t="shared" si="341"/>
        <v>0</v>
      </c>
      <c r="AE21" s="325">
        <f>AVERAGE(AE14:AE20)</f>
        <v>0</v>
      </c>
      <c r="AF21" s="324">
        <f t="shared" ref="AF21:AG21" si="342">SUM(AF14:AF20)</f>
        <v>900</v>
      </c>
      <c r="AG21" s="324">
        <f t="shared" si="342"/>
        <v>309.94000000000233</v>
      </c>
      <c r="AH21" s="320">
        <f t="shared" si="8"/>
        <v>-590.05999999999767</v>
      </c>
      <c r="AI21" s="325" t="e">
        <f>AVERAGE(AI14:AI20)</f>
        <v>#DIV/0!</v>
      </c>
      <c r="AJ21" s="324">
        <f t="shared" ref="AJ21:AK21" si="343">SUM(AJ14:AJ20)</f>
        <v>4226.3425806451414</v>
      </c>
      <c r="AK21" s="324">
        <f t="shared" si="343"/>
        <v>5979.109999999986</v>
      </c>
      <c r="AL21" s="320">
        <f t="shared" si="9"/>
        <v>1752.7674193548446</v>
      </c>
      <c r="AM21" s="325">
        <f>AVERAGE(AM14:AM20)</f>
        <v>1.4147244067203109</v>
      </c>
      <c r="AN21" s="324">
        <f t="shared" ref="AN21:AO21" si="344">SUM(AN14:AN20)</f>
        <v>4712.9283870967693</v>
      </c>
      <c r="AO21" s="324">
        <f t="shared" si="344"/>
        <v>4876.6300000000047</v>
      </c>
      <c r="AP21" s="320">
        <f t="shared" si="10"/>
        <v>163.7016129032354</v>
      </c>
      <c r="AQ21" s="325">
        <f>AVERAGE(AQ14:AQ20)</f>
        <v>1.0347345852636811</v>
      </c>
      <c r="AR21" s="324">
        <f t="shared" ref="AR21:AS21" si="345">SUM(AR14:AR20)</f>
        <v>32000</v>
      </c>
      <c r="AS21" s="324">
        <f t="shared" si="345"/>
        <v>28621.910000000149</v>
      </c>
      <c r="AT21" s="320">
        <f t="shared" si="11"/>
        <v>-3378.089999999851</v>
      </c>
      <c r="AU21" s="325" t="e">
        <f>AVERAGE(AU14:AU20)</f>
        <v>#DIV/0!</v>
      </c>
      <c r="AV21" s="324">
        <f t="shared" ref="AV21:AW21" si="346">SUM(AV14:AV20)</f>
        <v>42000</v>
      </c>
      <c r="AW21" s="324">
        <f t="shared" si="346"/>
        <v>27242.600000000093</v>
      </c>
      <c r="AX21" s="320">
        <f t="shared" si="12"/>
        <v>-14757.399999999907</v>
      </c>
      <c r="AY21" s="325">
        <f>AVERAGE(AY14:AY20)</f>
        <v>0.6486333333333355</v>
      </c>
      <c r="AZ21" s="324">
        <f t="shared" ref="AZ21:BA21" si="347">SUM(AZ14:AZ20)</f>
        <v>11300</v>
      </c>
      <c r="BA21" s="324">
        <f t="shared" si="347"/>
        <v>13581.160000000149</v>
      </c>
      <c r="BB21" s="320">
        <f t="shared" si="13"/>
        <v>2281.160000000149</v>
      </c>
      <c r="BC21" s="325">
        <f>AVERAGE(BC14:BC20)</f>
        <v>1.0508597619047977</v>
      </c>
      <c r="BD21" s="324">
        <f t="shared" ref="BD21:BE21" si="348">SUM(BD14:BD20)</f>
        <v>5250</v>
      </c>
      <c r="BE21" s="324">
        <f t="shared" si="348"/>
        <v>1971.0400000000009</v>
      </c>
      <c r="BF21" s="320">
        <f t="shared" si="14"/>
        <v>-3278.9599999999991</v>
      </c>
      <c r="BG21" s="325">
        <f>AVERAGE(BG14:BG20)</f>
        <v>0.37543619047619059</v>
      </c>
      <c r="BH21" s="324">
        <f t="shared" ref="BH21:BI21" si="349">SUM(BH14:BH20)</f>
        <v>65100</v>
      </c>
      <c r="BI21" s="324">
        <f t="shared" si="349"/>
        <v>75445.800000000047</v>
      </c>
      <c r="BJ21" s="320">
        <f t="shared" si="15"/>
        <v>10345.800000000047</v>
      </c>
      <c r="BK21" s="325">
        <f>AVERAGE(BK14:BK20)</f>
        <v>1.1589216589861757</v>
      </c>
      <c r="BL21" s="324">
        <f t="shared" ref="BL21:BM21" si="350">SUM(BL14:BL20)</f>
        <v>60000.399677419351</v>
      </c>
      <c r="BM21" s="324">
        <f t="shared" si="350"/>
        <v>54697.100000000093</v>
      </c>
      <c r="BN21" s="320">
        <f t="shared" si="16"/>
        <v>-5303.2996774192579</v>
      </c>
      <c r="BO21" s="325">
        <f>AVERAGE(BO14:BO20)</f>
        <v>0.90192713176920303</v>
      </c>
      <c r="BP21" s="324">
        <f t="shared" ref="BP21:BQ21" si="351">SUM(BP14:BP20)</f>
        <v>9100</v>
      </c>
      <c r="BQ21" s="324">
        <f t="shared" si="351"/>
        <v>8858.1300000000047</v>
      </c>
      <c r="BR21" s="320">
        <f t="shared" si="17"/>
        <v>-241.86999999999534</v>
      </c>
      <c r="BS21" s="325">
        <f>AVERAGE(BS14:BS20)</f>
        <v>0.97342087912087971</v>
      </c>
      <c r="BT21" s="324">
        <f t="shared" ref="BT21:BU21" si="352">SUM(BT14:BT20)</f>
        <v>6000</v>
      </c>
      <c r="BU21" s="324">
        <f t="shared" si="352"/>
        <v>6864.951999999932</v>
      </c>
      <c r="BV21" s="320">
        <f t="shared" si="18"/>
        <v>864.95199999993201</v>
      </c>
      <c r="BW21" s="325">
        <f>AVERAGE(BW14:BW20)</f>
        <v>0.9807074285714189</v>
      </c>
      <c r="BX21" s="324">
        <f t="shared" ref="BX21:BY21" si="353">SUM(BX14:BX20)</f>
        <v>35500</v>
      </c>
      <c r="BY21" s="324">
        <f t="shared" ca="1" si="353"/>
        <v>36846.149047619045</v>
      </c>
      <c r="BZ21" s="320">
        <f t="shared" ca="1" si="19"/>
        <v>1346.1490476190447</v>
      </c>
      <c r="CA21" s="325">
        <f ca="1">AVERAGE(CA14:CA20)</f>
        <v>1.0913963611626467</v>
      </c>
      <c r="CB21" s="324">
        <f t="shared" ref="CB21:CC21" si="354">SUM(CB14:CB20)</f>
        <v>0</v>
      </c>
      <c r="CC21" s="324">
        <f t="shared" si="354"/>
        <v>0</v>
      </c>
      <c r="CD21" s="320">
        <f t="shared" si="20"/>
        <v>0</v>
      </c>
      <c r="CE21" s="325" t="e">
        <f>AVERAGE(CE14:CE20)</f>
        <v>#DIV/0!</v>
      </c>
      <c r="CF21" s="324">
        <f t="shared" ref="CF21:CG21" si="355">SUM(CF14:CF20)</f>
        <v>626.16129032258073</v>
      </c>
      <c r="CG21" s="324">
        <f t="shared" si="355"/>
        <v>410.03299999999581</v>
      </c>
      <c r="CH21" s="320">
        <f t="shared" si="21"/>
        <v>-216.12829032258492</v>
      </c>
      <c r="CI21" s="325">
        <f>AVERAGE(CI14:CI20)</f>
        <v>0.65483607233011543</v>
      </c>
      <c r="CJ21" s="324">
        <f t="shared" ref="CJ21:CK21" si="356">SUM(CJ14:CJ20)</f>
        <v>22000</v>
      </c>
      <c r="CK21" s="324">
        <f t="shared" si="356"/>
        <v>24969.799999999814</v>
      </c>
      <c r="CL21" s="320">
        <f t="shared" si="22"/>
        <v>2969.7999999998137</v>
      </c>
      <c r="CM21" s="325">
        <f>AVERAGE(CM14:CM20)</f>
        <v>1.3610020408163095</v>
      </c>
      <c r="CN21" s="324">
        <f t="shared" ref="CN21:CO21" si="357">SUM(CN14:CN20)</f>
        <v>27500</v>
      </c>
      <c r="CO21" s="324">
        <f t="shared" si="357"/>
        <v>34240.799999999814</v>
      </c>
      <c r="CP21" s="320">
        <f t="shared" si="23"/>
        <v>6740.7999999998137</v>
      </c>
      <c r="CQ21" s="325" t="e">
        <f>AVERAGE(CQ14:CQ20)</f>
        <v>#DIV/0!</v>
      </c>
      <c r="CR21" s="324">
        <f>SUM(CR14:CR20)</f>
        <v>0</v>
      </c>
      <c r="CS21" s="324">
        <f>SUM(CS14:CS20)</f>
        <v>0</v>
      </c>
      <c r="CT21" s="320">
        <f t="shared" si="24"/>
        <v>0</v>
      </c>
      <c r="CU21" s="325" t="e">
        <f>AVERAGE(CU14:CU20)</f>
        <v>#DIV/0!</v>
      </c>
      <c r="CV21" s="324">
        <f t="shared" ref="CV21:CW21" si="358">SUM(CV14:CV20)</f>
        <v>28000</v>
      </c>
      <c r="CW21" s="324">
        <f t="shared" si="358"/>
        <v>31666.660000000033</v>
      </c>
      <c r="CX21" s="320">
        <f t="shared" si="25"/>
        <v>3666.6600000000326</v>
      </c>
      <c r="CY21" s="325">
        <f>AVERAGE(CY14:CY20)</f>
        <v>1.1309521428571438</v>
      </c>
      <c r="CZ21" s="324">
        <f t="shared" ref="CZ21:DA21" si="359">SUM(CZ14:CZ20)</f>
        <v>35000</v>
      </c>
      <c r="DA21" s="324">
        <f t="shared" si="359"/>
        <v>39561.879999999997</v>
      </c>
      <c r="DB21" s="320">
        <f t="shared" si="26"/>
        <v>4561.8799999999974</v>
      </c>
      <c r="DC21" s="325">
        <f>AVERAGE(DC14:DC20)</f>
        <v>1.1309521428571438</v>
      </c>
      <c r="DD21" s="324">
        <f t="shared" ref="DD21:DE21" si="360">SUM(DD14:DD20)</f>
        <v>56000</v>
      </c>
      <c r="DE21" s="324">
        <f t="shared" si="360"/>
        <v>63420.09999999986</v>
      </c>
      <c r="DF21" s="320">
        <f t="shared" si="27"/>
        <v>7420.0999999998603</v>
      </c>
      <c r="DG21" s="325">
        <f>AVERAGE(DG14:DG20)</f>
        <v>1.1325017857142832</v>
      </c>
      <c r="DH21" s="324">
        <f t="shared" ref="DH21:DI21" si="361">SUM(DH14:DH20)</f>
        <v>102659.55454838708</v>
      </c>
      <c r="DI21" s="324">
        <f t="shared" si="361"/>
        <v>119260.71700000018</v>
      </c>
      <c r="DJ21" s="320">
        <f t="shared" si="28"/>
        <v>16601.162451613098</v>
      </c>
      <c r="DK21" s="325">
        <f>AVERAGE(DK14:DK20)</f>
        <v>1.1863689767525467</v>
      </c>
      <c r="DL21" s="324">
        <f t="shared" ref="DL21:DM21" si="362">SUM(DL14:DL20)</f>
        <v>14146.022258064497</v>
      </c>
      <c r="DM21" s="324">
        <f t="shared" si="362"/>
        <v>12227.479999999516</v>
      </c>
      <c r="DN21" s="320">
        <f t="shared" si="29"/>
        <v>-1918.5422580649811</v>
      </c>
      <c r="DO21" s="325">
        <f>AVERAGE(DO14:DO20)</f>
        <v>0.86437584905034071</v>
      </c>
      <c r="DP21" s="324">
        <f t="shared" ref="DP21:DQ21" si="363">SUM(DP14:DP20)</f>
        <v>4800</v>
      </c>
      <c r="DQ21" s="324">
        <f t="shared" si="363"/>
        <v>3419.4500000000698</v>
      </c>
      <c r="DR21" s="320">
        <f t="shared" si="30"/>
        <v>-1380.5499999999302</v>
      </c>
      <c r="DS21" s="325" t="e">
        <f>AVERAGE(DS14:DS20)</f>
        <v>#DIV/0!</v>
      </c>
      <c r="DT21" s="324">
        <f t="shared" ref="DT21:DU21" si="364">SUM(DT14:DT20)</f>
        <v>46199.851935483872</v>
      </c>
      <c r="DU21" s="324">
        <f t="shared" si="364"/>
        <v>51300.689999999478</v>
      </c>
      <c r="DV21" s="320">
        <f t="shared" si="31"/>
        <v>5100.8380645156067</v>
      </c>
      <c r="DW21" s="325">
        <f>AVERAGE(DW14:DW20)</f>
        <v>1.0897871956173788</v>
      </c>
      <c r="DX21" s="324">
        <f t="shared" ref="DX21:DY21" si="365">SUM(DX14:DX20)</f>
        <v>17499.38387096774</v>
      </c>
      <c r="DY21" s="324">
        <f t="shared" si="365"/>
        <v>14053.099999999977</v>
      </c>
      <c r="DZ21" s="320">
        <f t="shared" si="32"/>
        <v>-3446.2838709677635</v>
      </c>
      <c r="EA21" s="325" t="e">
        <f>AVERAGE(EA14:EA20)</f>
        <v>#DIV/0!</v>
      </c>
      <c r="EB21" s="324">
        <f t="shared" ref="EB21:EC21" si="366">SUM(EB14:EB20)</f>
        <v>14302.921612903228</v>
      </c>
      <c r="EC21" s="324">
        <f t="shared" si="366"/>
        <v>10631.810000000056</v>
      </c>
      <c r="ED21" s="320">
        <f t="shared" si="33"/>
        <v>-3671.1116129031725</v>
      </c>
      <c r="EE21" s="325">
        <f>AVERAGE(EE14:EE20)</f>
        <v>0.74333134780020615</v>
      </c>
      <c r="EF21" s="324">
        <f t="shared" ref="EF21:EG21" si="367">SUM(EF14:EF20)</f>
        <v>0</v>
      </c>
      <c r="EG21" s="324">
        <f t="shared" si="367"/>
        <v>0</v>
      </c>
      <c r="EH21" s="320">
        <f t="shared" si="34"/>
        <v>0</v>
      </c>
      <c r="EI21" s="325" t="e">
        <f>AVERAGE(EI14:EI20)</f>
        <v>#DIV/0!</v>
      </c>
      <c r="EJ21" s="324">
        <f t="shared" ref="EJ21:EK21" si="368">SUM(EJ14:EJ20)</f>
        <v>6000</v>
      </c>
      <c r="EK21" s="324">
        <f t="shared" si="368"/>
        <v>2203.9100000000326</v>
      </c>
      <c r="EL21" s="320">
        <f t="shared" si="35"/>
        <v>-3796.0899999999674</v>
      </c>
      <c r="EM21" s="325" t="e">
        <f>AVERAGE(EM14:EM20)</f>
        <v>#DIV/0!</v>
      </c>
      <c r="EN21" s="324">
        <f t="shared" ref="EN21:EO21" si="369">SUM(EN14:EN20)</f>
        <v>77049.331935483919</v>
      </c>
      <c r="EO21" s="324">
        <f t="shared" si="369"/>
        <v>75095.939999999478</v>
      </c>
      <c r="EP21" s="320">
        <f t="shared" si="36"/>
        <v>-1953.3919354844402</v>
      </c>
      <c r="EQ21" s="325">
        <f>AVERAGE(EQ14:EQ20)</f>
        <v>0.97464751625464996</v>
      </c>
      <c r="ER21" s="324">
        <f t="shared" ref="ER21:ES21" si="370">SUM(ER14:ER20)</f>
        <v>10636.813870967746</v>
      </c>
      <c r="ES21" s="324">
        <f t="shared" si="370"/>
        <v>14461.959999999963</v>
      </c>
      <c r="ET21" s="320">
        <f t="shared" si="37"/>
        <v>3825.1461290322168</v>
      </c>
      <c r="EU21" s="325">
        <f>AVERAGE(EU14:EU20)</f>
        <v>1.3596139008761468</v>
      </c>
      <c r="EV21" s="324">
        <f t="shared" ref="EV21:EW21" si="371">SUM(EV14:EV20)</f>
        <v>27997.719354838689</v>
      </c>
      <c r="EW21" s="324">
        <f t="shared" si="371"/>
        <v>13334.400000000373</v>
      </c>
      <c r="EX21" s="320">
        <f t="shared" si="38"/>
        <v>-14663.319354838317</v>
      </c>
      <c r="EY21" s="325">
        <f>AVERAGE(EY14:EY20)</f>
        <v>0.47626736417357024</v>
      </c>
      <c r="EZ21" s="324">
        <f t="shared" ref="EZ21:FA21" si="372">SUM(EZ14:EZ20)</f>
        <v>35000</v>
      </c>
      <c r="FA21" s="324">
        <f t="shared" si="372"/>
        <v>28722.59999999986</v>
      </c>
      <c r="FB21" s="320">
        <f t="shared" si="39"/>
        <v>-6277.4000000001397</v>
      </c>
      <c r="FC21" s="325" t="e">
        <f>AVERAGE(FC14:FC20)</f>
        <v>#DIV/0!</v>
      </c>
      <c r="FD21" s="324">
        <f t="shared" ref="FD21:FE21" si="373">SUM(FD14:FD20)</f>
        <v>56000</v>
      </c>
      <c r="FE21" s="324">
        <f t="shared" si="373"/>
        <v>36438.250000000233</v>
      </c>
      <c r="FF21" s="320">
        <f t="shared" si="40"/>
        <v>-19561.749999999767</v>
      </c>
      <c r="FG21" s="325">
        <f>AVERAGE(FG14:FG20)</f>
        <v>0.65068303571428998</v>
      </c>
      <c r="FH21" s="324">
        <f t="shared" ref="FH21:FI21" si="374">SUM(FH14:FH20)</f>
        <v>247000</v>
      </c>
      <c r="FI21" s="324">
        <f t="shared" si="374"/>
        <v>304835.28999999911</v>
      </c>
      <c r="FJ21" s="320">
        <f t="shared" si="41"/>
        <v>57835.289999999106</v>
      </c>
      <c r="FK21" s="325">
        <f>AVERAGE(FK14:FK20)</f>
        <v>1.2770420159414293</v>
      </c>
      <c r="FL21" s="324">
        <f t="shared" ref="FL21:FM21" si="375">SUM(FL14:FL20)</f>
        <v>56000</v>
      </c>
      <c r="FM21" s="324">
        <f t="shared" si="375"/>
        <v>42833.910000000149</v>
      </c>
      <c r="FN21" s="320">
        <f t="shared" si="42"/>
        <v>-13166.089999999851</v>
      </c>
      <c r="FO21" s="325">
        <f>AVERAGE(FO14:FO20)</f>
        <v>0.76489125000000258</v>
      </c>
      <c r="FP21" s="324">
        <f t="shared" ref="FP21:FQ21" si="376">SUM(FP14:FP20)</f>
        <v>24500</v>
      </c>
      <c r="FQ21" s="324">
        <f t="shared" si="376"/>
        <v>23622.600000000559</v>
      </c>
      <c r="FR21" s="320">
        <f t="shared" si="43"/>
        <v>-877.39999999944121</v>
      </c>
      <c r="FS21" s="325">
        <f>AVERAGE(FS14:FS20)</f>
        <v>0.96418775510206367</v>
      </c>
      <c r="FT21" s="324">
        <f t="shared" ref="FT21:FU21" si="377">SUM(FT14:FT20)</f>
        <v>5850</v>
      </c>
      <c r="FU21" s="324">
        <f t="shared" si="377"/>
        <v>3061.8299999999581</v>
      </c>
      <c r="FV21" s="320">
        <f t="shared" si="44"/>
        <v>-2788.1700000000419</v>
      </c>
      <c r="FW21" s="325">
        <f>AVERAGE(FW14:FW20)</f>
        <v>0.52174212184873192</v>
      </c>
      <c r="FX21" s="324">
        <f t="shared" ref="FX21:FY21" si="378">SUM(FX14:FX20)</f>
        <v>26600</v>
      </c>
      <c r="FY21" s="324">
        <f t="shared" si="378"/>
        <v>22098.009999999776</v>
      </c>
      <c r="FZ21" s="320">
        <f t="shared" si="45"/>
        <v>-4501.9900000002235</v>
      </c>
      <c r="GA21" s="325">
        <f>AVERAGE(GA14:GA20)</f>
        <v>0.83075225563908928</v>
      </c>
      <c r="GB21" s="324">
        <f t="shared" ref="GB21:GC21" si="379">SUM(GB14:GB20)</f>
        <v>14314.997741935484</v>
      </c>
      <c r="GC21" s="324">
        <f t="shared" si="379"/>
        <v>13975.659999999916</v>
      </c>
      <c r="GD21" s="320">
        <f t="shared" si="46"/>
        <v>-339.33774193556746</v>
      </c>
      <c r="GE21" s="325">
        <f>AVERAGE(GE14:GE20)</f>
        <v>0.97629494967075803</v>
      </c>
      <c r="GF21" s="324">
        <f t="shared" ref="GF21:GG21" si="380">SUM(GF14:GF20)</f>
        <v>2587.274967741916</v>
      </c>
      <c r="GG21" s="324">
        <f t="shared" si="380"/>
        <v>0</v>
      </c>
      <c r="GH21" s="320">
        <f t="shared" si="47"/>
        <v>-2587.274967741916</v>
      </c>
      <c r="GI21" s="325">
        <f>AVERAGE(GI14:GI20)</f>
        <v>0</v>
      </c>
      <c r="GJ21" s="324">
        <f t="shared" ref="GJ21:GK21" si="381">SUM(GJ14:GJ20)</f>
        <v>0</v>
      </c>
      <c r="GK21" s="324">
        <f t="shared" si="381"/>
        <v>0</v>
      </c>
      <c r="GL21" s="320">
        <f t="shared" si="48"/>
        <v>0</v>
      </c>
      <c r="GM21" s="325" t="e">
        <f>AVERAGE(GM14:GM20)</f>
        <v>#DIV/0!</v>
      </c>
      <c r="GN21" s="324">
        <f t="shared" ref="GN21:GO21" si="382">SUM(GN14:GN20)</f>
        <v>0</v>
      </c>
      <c r="GO21" s="324">
        <f t="shared" si="382"/>
        <v>0</v>
      </c>
      <c r="GP21" s="320">
        <f t="shared" si="49"/>
        <v>0</v>
      </c>
      <c r="GQ21" s="325" t="e">
        <f>AVERAGE(GQ14:GQ20)</f>
        <v>#DIV/0!</v>
      </c>
      <c r="GR21" s="324">
        <f t="shared" ref="GR21:GS21" si="383">SUM(GR14:GR20)</f>
        <v>5609.5016129031756</v>
      </c>
      <c r="GS21" s="324">
        <f t="shared" si="383"/>
        <v>5985.7600000002421</v>
      </c>
      <c r="GT21" s="320">
        <f t="shared" si="50"/>
        <v>376.25838709706659</v>
      </c>
      <c r="GU21" s="325" t="e">
        <f>AVERAGE(GU14:GU20)</f>
        <v>#DIV/0!</v>
      </c>
      <c r="GV21" s="324">
        <f t="shared" ref="GV21:GW21" si="384">SUM(GV14:GV20)</f>
        <v>12600</v>
      </c>
      <c r="GW21" s="324">
        <f t="shared" si="384"/>
        <v>19591.3</v>
      </c>
      <c r="GX21" s="320">
        <f t="shared" si="51"/>
        <v>6991.2999999999993</v>
      </c>
      <c r="GY21" s="325">
        <f>AVERAGE(GY14:GY20)</f>
        <v>1.5548650793650793</v>
      </c>
      <c r="GZ21" s="324">
        <f t="shared" ref="GZ21:HA21" si="385">SUM(GZ14:GZ20)</f>
        <v>17497.918064516187</v>
      </c>
      <c r="HA21" s="324">
        <f t="shared" si="385"/>
        <v>20017.589999999851</v>
      </c>
      <c r="HB21" s="320">
        <f t="shared" si="52"/>
        <v>2519.6719354836641</v>
      </c>
      <c r="HC21" s="325">
        <f>AVERAGE(HC14:HC20)</f>
        <v>1.1439983846188695</v>
      </c>
      <c r="HD21" s="324">
        <f t="shared" ref="HD21:HE21" si="386">SUM(HD14:HD20)</f>
        <v>105000</v>
      </c>
      <c r="HE21" s="324">
        <f t="shared" si="386"/>
        <v>59563.851000000002</v>
      </c>
      <c r="HF21" s="320">
        <f t="shared" si="53"/>
        <v>-45436.148999999998</v>
      </c>
      <c r="HG21" s="325">
        <f>AVERAGE(HG14:HG20)</f>
        <v>0.56727477142857141</v>
      </c>
      <c r="HH21" s="324">
        <f t="shared" ref="HH21:HI21" si="387">SUM(HH14:HH20)</f>
        <v>94500</v>
      </c>
      <c r="HI21" s="324">
        <f t="shared" si="387"/>
        <v>46064.135000001639</v>
      </c>
      <c r="HJ21" s="320">
        <f t="shared" si="54"/>
        <v>-48435.864999998361</v>
      </c>
      <c r="HK21" s="325">
        <f>AVERAGE(HK14:HK20)</f>
        <v>0.48745116402118133</v>
      </c>
    </row>
    <row r="22" spans="1:219" ht="15" customHeight="1" thickBot="1">
      <c r="A22" s="594"/>
      <c r="B22" s="327"/>
      <c r="C22" s="319"/>
      <c r="D22" s="320"/>
      <c r="E22" s="320"/>
      <c r="F22" s="320"/>
      <c r="G22" s="321"/>
      <c r="H22" s="320"/>
      <c r="I22" s="320"/>
      <c r="J22" s="320"/>
      <c r="K22" s="321"/>
      <c r="L22" s="320"/>
      <c r="M22" s="320"/>
      <c r="N22" s="320"/>
      <c r="O22" s="321"/>
      <c r="P22" s="320"/>
      <c r="Q22" s="320"/>
      <c r="R22" s="320"/>
      <c r="S22" s="321"/>
      <c r="T22" s="320"/>
      <c r="U22" s="320"/>
      <c r="V22" s="320"/>
      <c r="W22" s="321"/>
      <c r="X22" s="320"/>
      <c r="Y22" s="320"/>
      <c r="Z22" s="320"/>
      <c r="AA22" s="321"/>
      <c r="AB22" s="320"/>
      <c r="AC22" s="320"/>
      <c r="AD22" s="320"/>
      <c r="AE22" s="321"/>
      <c r="AF22" s="320"/>
      <c r="AG22" s="320"/>
      <c r="AH22" s="320"/>
      <c r="AI22" s="321"/>
      <c r="AJ22" s="320"/>
      <c r="AK22" s="320"/>
      <c r="AL22" s="320"/>
      <c r="AM22" s="321"/>
      <c r="AN22" s="320"/>
      <c r="AO22" s="320"/>
      <c r="AP22" s="320"/>
      <c r="AQ22" s="321"/>
      <c r="AR22" s="320"/>
      <c r="AS22" s="320"/>
      <c r="AT22" s="320"/>
      <c r="AU22" s="321"/>
      <c r="AV22" s="320"/>
      <c r="AW22" s="320"/>
      <c r="AX22" s="320"/>
      <c r="AY22" s="321"/>
      <c r="AZ22" s="320"/>
      <c r="BA22" s="320"/>
      <c r="BB22" s="320"/>
      <c r="BC22" s="321"/>
      <c r="BD22" s="320"/>
      <c r="BE22" s="320"/>
      <c r="BF22" s="320"/>
      <c r="BG22" s="321"/>
      <c r="BH22" s="320"/>
      <c r="BI22" s="320"/>
      <c r="BJ22" s="320"/>
      <c r="BK22" s="321"/>
      <c r="BL22" s="320"/>
      <c r="BM22" s="320"/>
      <c r="BN22" s="320"/>
      <c r="BO22" s="321"/>
      <c r="BP22" s="320"/>
      <c r="BQ22" s="320"/>
      <c r="BR22" s="320"/>
      <c r="BS22" s="321"/>
      <c r="BT22" s="320"/>
      <c r="BU22" s="320"/>
      <c r="BV22" s="320"/>
      <c r="BW22" s="321"/>
      <c r="BX22" s="320"/>
      <c r="BY22" s="320"/>
      <c r="BZ22" s="320"/>
      <c r="CA22" s="321"/>
      <c r="CB22" s="320"/>
      <c r="CC22" s="320"/>
      <c r="CD22" s="320"/>
      <c r="CE22" s="321"/>
      <c r="CF22" s="320"/>
      <c r="CG22" s="320"/>
      <c r="CH22" s="320"/>
      <c r="CI22" s="321"/>
      <c r="CJ22" s="320"/>
      <c r="CK22" s="320"/>
      <c r="CL22" s="320"/>
      <c r="CM22" s="321"/>
      <c r="CN22" s="320"/>
      <c r="CO22" s="320"/>
      <c r="CP22" s="320"/>
      <c r="CQ22" s="321"/>
      <c r="CR22" s="320"/>
      <c r="CS22" s="320"/>
      <c r="CT22" s="320"/>
      <c r="CU22" s="321"/>
      <c r="CV22" s="320"/>
      <c r="CW22" s="320"/>
      <c r="CX22" s="320"/>
      <c r="CY22" s="321"/>
      <c r="CZ22" s="320"/>
      <c r="DA22" s="320"/>
      <c r="DB22" s="320"/>
      <c r="DC22" s="321"/>
      <c r="DD22" s="320"/>
      <c r="DE22" s="320"/>
      <c r="DF22" s="320"/>
      <c r="DG22" s="321"/>
      <c r="DH22" s="320"/>
      <c r="DI22" s="320"/>
      <c r="DJ22" s="320"/>
      <c r="DK22" s="321"/>
      <c r="DL22" s="320"/>
      <c r="DM22" s="320"/>
      <c r="DN22" s="320"/>
      <c r="DO22" s="321"/>
      <c r="DP22" s="320"/>
      <c r="DQ22" s="320"/>
      <c r="DR22" s="320"/>
      <c r="DS22" s="321"/>
      <c r="DT22" s="320"/>
      <c r="DU22" s="320"/>
      <c r="DV22" s="320"/>
      <c r="DW22" s="321"/>
      <c r="DX22" s="320"/>
      <c r="DY22" s="320"/>
      <c r="DZ22" s="320"/>
      <c r="EA22" s="321"/>
      <c r="EB22" s="320"/>
      <c r="EC22" s="320"/>
      <c r="ED22" s="320"/>
      <c r="EE22" s="321"/>
      <c r="EF22" s="320"/>
      <c r="EG22" s="320"/>
      <c r="EH22" s="320"/>
      <c r="EI22" s="321"/>
      <c r="EJ22" s="320"/>
      <c r="EK22" s="320"/>
      <c r="EL22" s="320"/>
      <c r="EM22" s="321"/>
      <c r="EN22" s="320"/>
      <c r="EO22" s="320"/>
      <c r="EP22" s="320"/>
      <c r="EQ22" s="321"/>
      <c r="ER22" s="320"/>
      <c r="ES22" s="320"/>
      <c r="ET22" s="320"/>
      <c r="EU22" s="321"/>
      <c r="EV22" s="320"/>
      <c r="EW22" s="320"/>
      <c r="EX22" s="320"/>
      <c r="EY22" s="321"/>
      <c r="EZ22" s="320"/>
      <c r="FA22" s="320"/>
      <c r="FB22" s="320"/>
      <c r="FC22" s="321"/>
      <c r="FD22" s="320"/>
      <c r="FE22" s="320"/>
      <c r="FF22" s="320"/>
      <c r="FG22" s="321"/>
      <c r="FH22" s="320"/>
      <c r="FI22" s="320"/>
      <c r="FJ22" s="320"/>
      <c r="FK22" s="321"/>
      <c r="FL22" s="320"/>
      <c r="FM22" s="320"/>
      <c r="FN22" s="320"/>
      <c r="FO22" s="321"/>
      <c r="FP22" s="320"/>
      <c r="FQ22" s="320"/>
      <c r="FR22" s="320"/>
      <c r="FS22" s="321"/>
      <c r="FT22" s="320"/>
      <c r="FU22" s="320"/>
      <c r="FV22" s="320"/>
      <c r="FW22" s="321"/>
      <c r="FX22" s="320"/>
      <c r="FY22" s="320"/>
      <c r="FZ22" s="320"/>
      <c r="GA22" s="321"/>
      <c r="GB22" s="320"/>
      <c r="GC22" s="320"/>
      <c r="GD22" s="320"/>
      <c r="GE22" s="321"/>
      <c r="GF22" s="320"/>
      <c r="GG22" s="320"/>
      <c r="GH22" s="320"/>
      <c r="GI22" s="321"/>
      <c r="GJ22" s="320"/>
      <c r="GK22" s="320"/>
      <c r="GL22" s="320"/>
      <c r="GM22" s="321"/>
      <c r="GN22" s="320"/>
      <c r="GO22" s="320"/>
      <c r="GP22" s="320"/>
      <c r="GQ22" s="321"/>
      <c r="GR22" s="320"/>
      <c r="GS22" s="320"/>
      <c r="GT22" s="320"/>
      <c r="GU22" s="321"/>
      <c r="GV22" s="320"/>
      <c r="GW22" s="320"/>
      <c r="GX22" s="320"/>
      <c r="GY22" s="321"/>
      <c r="GZ22" s="320"/>
      <c r="HA22" s="320"/>
      <c r="HB22" s="320"/>
      <c r="HC22" s="321"/>
      <c r="HD22" s="320"/>
      <c r="HE22" s="320"/>
      <c r="HF22" s="320"/>
      <c r="HG22" s="321"/>
      <c r="HH22" s="320"/>
      <c r="HI22" s="320"/>
      <c r="HJ22" s="320"/>
      <c r="HK22" s="353"/>
    </row>
    <row r="23" spans="1:219" ht="15" customHeight="1" thickTop="1">
      <c r="A23" s="686">
        <f>WEEKNUM(B24)</f>
        <v>25</v>
      </c>
      <c r="B23" s="318">
        <f>B20+1</f>
        <v>46188</v>
      </c>
      <c r="C23" s="319" t="str">
        <f t="shared" ref="C23:C25" si="388">TEXT(B23,"ddd")</f>
        <v>Sen</v>
      </c>
      <c r="D23" s="320">
        <f t="shared" ref="D23:D25" si="389">SUMIF($H$4:$HJ$4,$D$4,H23:HJ23)</f>
        <v>222286.63232258061</v>
      </c>
      <c r="E23" s="320">
        <f t="shared" ref="E23:E25" ca="1" si="390">SUMIF($H$4:$HJ$4,$E$4,H23:HJ23)</f>
        <v>202705.72900000014</v>
      </c>
      <c r="F23" s="320">
        <f t="shared" ca="1" si="1"/>
        <v>-19580.903322580474</v>
      </c>
      <c r="G23" s="321">
        <f t="shared" ref="G23:G25" ca="1" si="391">E23/D23</f>
        <v>0.91191146710898552</v>
      </c>
      <c r="H23" s="320">
        <f>INDEX('SO JUNI 2026 (Rev.2)'!$B$6:$BI$51,MATCH(B23,'SO JUNI 2026 (Rev.2)'!$B$6:$B$51,0),MATCH($H$3,'SO JUNI 2026 (Rev.2)'!$B$5:$XI$5,0))</f>
        <v>1199.5729032258068</v>
      </c>
      <c r="I23" s="320">
        <f>INDEX('Summary sales'!$A$6:$BY$50,MATCH(B23,'Summary sales'!$A$6:$A$50,0),MATCH($H$3,'Summary sales'!$A$7:$BY$7,0))</f>
        <v>909.77000000001863</v>
      </c>
      <c r="J23" s="320">
        <f t="shared" si="2"/>
        <v>-289.80290322578821</v>
      </c>
      <c r="K23" s="321">
        <f t="shared" ref="K23:K25" si="392">I23/H23</f>
        <v>0.75841159595513474</v>
      </c>
      <c r="L23" s="320">
        <f>INDEX('SO JUNI 2026 (Rev.2)'!$B$6:$BI$51,MATCH(B23,'SO JUNI 2026 (Rev.2)'!$B$6:$B$51,0),MATCH($L$3,'SO JUNI 2026 (Rev.2)'!$B$5:$XI$5,0))</f>
        <v>2000</v>
      </c>
      <c r="M23" s="320">
        <f>INDEX('Summary sales'!$A$6:$BY$50,MATCH($B23,'Summary sales'!$A$6:$A$50,0),MATCH($L$3,'Summary sales'!$A$7:$BY$7,0))</f>
        <v>0</v>
      </c>
      <c r="N23" s="320">
        <f t="shared" si="3"/>
        <v>-2000</v>
      </c>
      <c r="O23" s="321">
        <f t="shared" ref="O23:O25" si="393">M23/L23</f>
        <v>0</v>
      </c>
      <c r="P23" s="320">
        <f>INDEX('SO JUNI 2026 (Rev.2)'!$B$6:$BI$51,MATCH(B23,'SO JUNI 2026 (Rev.2)'!$B$6:$B$51,0),MATCH($P$3,'SO JUNI 2026 (Rev.2)'!$B$5:$XI$5,0))</f>
        <v>1200</v>
      </c>
      <c r="Q23" s="320">
        <f>INDEX('Summary sales'!$A$6:$BY$50,MATCH($B23,'Summary sales'!$A$6:$A$50,0),MATCH($P$3,'Summary sales'!$A$7:$BY$7,0))</f>
        <v>1193.2299999999814</v>
      </c>
      <c r="R23" s="320">
        <f t="shared" si="4"/>
        <v>-6.7700000000186265</v>
      </c>
      <c r="S23" s="321">
        <f t="shared" ref="S23:S25" si="394">Q23/P23</f>
        <v>0.9943583333333178</v>
      </c>
      <c r="T23" s="320">
        <f>INDEX('SO JUNI 2026 (Rev.2)'!$B$6:$BI$51,MATCH(B23,'SO JUNI 2026 (Rev.2)'!$B$6:$B$51,0),MATCH($T$3,'SO JUNI 2026 (Rev.2)'!$B$5:$XI$5,0))</f>
        <v>3300</v>
      </c>
      <c r="U23" s="320">
        <f>INDEX('Summary sales'!$A$6:$BY$50,MATCH($B23,'Summary sales'!$A$6:$A$50,0),MATCH($T$3,'Summary sales'!$A$7:$BY$7,0))</f>
        <v>0</v>
      </c>
      <c r="V23" s="320">
        <f t="shared" si="5"/>
        <v>-3300</v>
      </c>
      <c r="W23" s="321">
        <f t="shared" ref="W23:W25" si="395">U23/T23</f>
        <v>0</v>
      </c>
      <c r="X23" s="320">
        <f>INDEX('SO JUNI 2026 (Rev.2)'!$B$6:$BI$51,MATCH(B23,'SO JUNI 2026 (Rev.2)'!$B$6:$B$51,0),MATCH($X$3,'SO JUNI 2026 (Rev.2)'!$B$5:$XI$5,0))</f>
        <v>644.02064516129087</v>
      </c>
      <c r="Y23" s="320">
        <f>INDEX('Summary sales'!$A$6:$BY$50,MATCH($B23,'Summary sales'!$A$6:$A$50,0),MATCH($X$3,'Summary sales'!$A$7:$BY$7,0))</f>
        <v>719.67999999993481</v>
      </c>
      <c r="Z23" s="320">
        <f t="shared" si="6"/>
        <v>75.659354838643935</v>
      </c>
      <c r="AA23" s="321">
        <f t="shared" ref="AA23:AA25" si="396">Y23/X23</f>
        <v>1.1174797041167766</v>
      </c>
      <c r="AB23" s="320">
        <f>INDEX('SO JUNI 2026 (Rev.2)'!$B$6:$BI$51,MATCH(B23,'SO JUNI 2026 (Rev.2)'!$B$6:$B$51,0),MATCH($AB$3,'SO JUNI 2026 (Rev.2)'!$B$5:$XI$5,0))</f>
        <v>0</v>
      </c>
      <c r="AC23" s="320">
        <f>INDEX('Summary sales'!$A$6:$BY$50,MATCH($B23,'Summary sales'!$A$6:$A$50,0),MATCH($AB$3,'Summary sales'!$A$7:$BY$7,0))</f>
        <v>0</v>
      </c>
      <c r="AD23" s="320">
        <f t="shared" ref="AD23:AD25" si="397">AC23-AB23</f>
        <v>0</v>
      </c>
      <c r="AE23" s="321">
        <f t="shared" ref="AE23:AE29" si="398">AC23-AB23</f>
        <v>0</v>
      </c>
      <c r="AF23" s="320">
        <f>INDEX('SO JUNI 2026 (Rev.2)'!$B$6:$BI$51,MATCH(B23,'SO JUNI 2026 (Rev.2)'!$B$6:$B$51,0),MATCH($AF$3,'SO JUNI 2026 (Rev.2)'!$B$5:$XI$5,0))</f>
        <v>150</v>
      </c>
      <c r="AG23" s="320">
        <f>INDEX('Summary sales'!$A$6:$BY$50,MATCH($B23,'Summary sales'!$A$6:$A$50,0),MATCH($AF$3,'Summary sales'!$A$7:$BY$7,0))</f>
        <v>0</v>
      </c>
      <c r="AH23" s="320">
        <f t="shared" si="8"/>
        <v>-150</v>
      </c>
      <c r="AI23" s="321">
        <f t="shared" ref="AI23:AI25" si="399">AG23/AF23</f>
        <v>0</v>
      </c>
      <c r="AJ23" s="320">
        <f>INDEX('SO JUNI 2026 (Rev.2)'!$B$6:$BI$51,MATCH(B23,'SO JUNI 2026 (Rev.2)'!$B$6:$B$51,0),MATCH($AJ$3,'SO JUNI 2026 (Rev.2)'!$B$5:$XI$5,0))</f>
        <v>603.76322580644887</v>
      </c>
      <c r="AK23" s="320">
        <f>INDEX('Summary sales'!$A$6:$BY$50,MATCH($B23,'Summary sales'!$A$6:$A$50,0),MATCH($AJ$3,'Summary sales'!$A$7:$BY$7,0))</f>
        <v>1015</v>
      </c>
      <c r="AL23" s="320">
        <f t="shared" si="9"/>
        <v>411.23677419355113</v>
      </c>
      <c r="AM23" s="321">
        <f t="shared" ref="AM23:AM25" si="400">AK23/AJ23</f>
        <v>1.6811225934541816</v>
      </c>
      <c r="AN23" s="320">
        <f>INDEX('SO JUNI 2026 (Rev.2)'!$B$6:$BI$51,MATCH(B23,'SO JUNI 2026 (Rev.2)'!$B$6:$B$51,0),MATCH($AN$3,'SO JUNI 2026 (Rev.2)'!$B$5:$XI$5,0))</f>
        <v>673.27548387096704</v>
      </c>
      <c r="AO23" s="320">
        <f>INDEX('Summary sales'!$A$6:$BY$50,MATCH($B23,'Summary sales'!$A$6:$A$50,0),MATCH($AN$3,'Summary sales'!$A$7:$BY$7,0))</f>
        <v>572.72999999998137</v>
      </c>
      <c r="AP23" s="320">
        <f t="shared" si="10"/>
        <v>-100.54548387098566</v>
      </c>
      <c r="AQ23" s="321">
        <f t="shared" ref="AQ23:AQ25" si="401">AO23/AN23</f>
        <v>0.8506621935899048</v>
      </c>
      <c r="AR23" s="320">
        <f>INDEX('SO JUNI 2026 (Rev.2)'!$B$6:$BI$51,MATCH(B23,'SO JUNI 2026 (Rev.2)'!$B$6:$B$51,0),MATCH($AR$3,'SO JUNI 2026 (Rev.2)'!$B$5:$XI$5,0))</f>
        <v>5500</v>
      </c>
      <c r="AS23" s="320">
        <f>INDEX('Summary sales'!$A$6:$BY$50,MATCH($B23,'Summary sales'!$A$6:$A$50,0),MATCH($AR$3,'Summary sales'!$A$7:$BY$7,0))</f>
        <v>5040.9900000002235</v>
      </c>
      <c r="AT23" s="320">
        <f t="shared" si="11"/>
        <v>-459.00999999977648</v>
      </c>
      <c r="AU23" s="321">
        <f t="shared" ref="AU23:AU25" si="402">AS23/AR23</f>
        <v>0.91654363636367697</v>
      </c>
      <c r="AV23" s="320">
        <f>INDEX('SO JUNI 2026 (Rev.2)'!$B$6:$BI$51,MATCH(B23,'SO JUNI 2026 (Rev.2)'!$B$6:$B$51,0),MATCH($AV$3,'SO JUNI 2026 (Rev.2)'!$B$5:$XI$5,0))</f>
        <v>6000</v>
      </c>
      <c r="AW23" s="320">
        <f>INDEX('Summary sales'!$A$6:$BY$50,MATCH($B23,'Summary sales'!$A$6:$A$50,0),MATCH($AV$3,'Summary sales'!$A$7:$BY$7,0))</f>
        <v>2787.0999999996275</v>
      </c>
      <c r="AX23" s="320">
        <f t="shared" si="12"/>
        <v>-3212.9000000003725</v>
      </c>
      <c r="AY23" s="321">
        <f t="shared" ref="AY23:AY25" si="403">AW23/AV23</f>
        <v>0.46451666666660457</v>
      </c>
      <c r="AZ23" s="320">
        <f>INDEX('SO JUNI 2026 (Rev.2)'!$B$6:$BI$51,MATCH(B23,'SO JUNI 2026 (Rev.2)'!$B$6:$B$51,0),MATCH($AZ$3,'SO JUNI 2026 (Rev.2)'!$B$5:$XI$5,0))</f>
        <v>2500</v>
      </c>
      <c r="BA23" s="320">
        <f>INDEX('Summary sales'!$A$6:$BY$50,MATCH($B23,'Summary sales'!$A$6:$A$50,0),MATCH($AZ$3,'Summary sales'!$A$7:$BY$7,0))</f>
        <v>994.40999999991618</v>
      </c>
      <c r="BB23" s="320">
        <f t="shared" si="13"/>
        <v>-1505.5900000000838</v>
      </c>
      <c r="BC23" s="321">
        <f t="shared" ref="BC23:BC25" si="404">BA23/AZ23</f>
        <v>0.39776399999996648</v>
      </c>
      <c r="BD23" s="320">
        <f>INDEX('SO JUNI 2026 (Rev.2)'!$B$6:$BI$51,MATCH(B23,'SO JUNI 2026 (Rev.2)'!$B$6:$B$51,0),MATCH($BD$3,'SO JUNI 2026 (Rev.2)'!$B$5:$XI$5,0))</f>
        <v>750</v>
      </c>
      <c r="BE23" s="320">
        <f>INDEX('Summary sales'!$A$6:$BY$50,MATCH($B23,'Summary sales'!$A$6:$A$50,0),MATCH($BD$3,'Summary sales'!$A$7:$BY$7,0))</f>
        <v>300.21999999999389</v>
      </c>
      <c r="BF23" s="320">
        <f t="shared" si="14"/>
        <v>-449.78000000000611</v>
      </c>
      <c r="BG23" s="321">
        <f t="shared" ref="BG23:BG25" si="405">BE23/BD23</f>
        <v>0.40029333333332517</v>
      </c>
      <c r="BH23" s="320">
        <f>INDEX('SO JUNI 2026 (Rev.2)'!$B$6:$BI$51,MATCH(B23,'SO JUNI 2026 (Rev.2)'!$B$6:$B$51,0),MATCH($BH$3,'SO JUNI 2026 (Rev.2)'!$B$5:$XI$5,0))</f>
        <v>9300</v>
      </c>
      <c r="BI23" s="320">
        <f>INDEX('Summary sales'!$A$6:$BY$50,MATCH($B23,'Summary sales'!$A$6:$A$50,0),MATCH($BH$3,'Summary sales'!$A$7:$BY$7,0))</f>
        <v>10944.629999999888</v>
      </c>
      <c r="BJ23" s="320">
        <f t="shared" si="15"/>
        <v>1644.6299999998882</v>
      </c>
      <c r="BK23" s="321">
        <f t="shared" ref="BK23:BK25" si="406">BI23/BH23</f>
        <v>1.1768419354838588</v>
      </c>
      <c r="BL23" s="320">
        <f>INDEX('SO JUNI 2026 (Rev.2)'!$B$6:$BI$51,MATCH(B23,'SO JUNI 2026 (Rev.2)'!$B$6:$B$51,0),MATCH($BL$3,'SO JUNI 2026 (Rev.2)'!$B$5:$XI$5,0))</f>
        <v>9000.0570967741915</v>
      </c>
      <c r="BM23" s="320">
        <f>INDEX('Summary sales'!$A$6:$BY$50,MATCH($B23,'Summary sales'!$A$6:$A$50,0),MATCH($BL$3,'Summary sales'!$A$7:$BY$7,0))</f>
        <v>7563.9199999999255</v>
      </c>
      <c r="BN23" s="320">
        <f t="shared" si="16"/>
        <v>-1436.137096774266</v>
      </c>
      <c r="BO23" s="321">
        <f t="shared" ref="BO23:BO25" si="407">BM23/BL23</f>
        <v>0.84043022379391263</v>
      </c>
      <c r="BP23" s="320">
        <f>INDEX('SO JUNI 2026 (Rev.2)'!$B$6:$BI$51,MATCH(B23,'SO JUNI 2026 (Rev.2)'!$B$6:$B$51,0),MATCH($BP$3,'SO JUNI 2026 (Rev.2)'!$B$5:$XI$5,0))</f>
        <v>1300</v>
      </c>
      <c r="BQ23" s="320">
        <f>INDEX('Summary sales'!$A$6:$BY$50,MATCH($B23,'Summary sales'!$A$6:$A$50,0),MATCH($BP$3,'Summary sales'!$A$7:$BY$7,0))</f>
        <v>1378.109999999986</v>
      </c>
      <c r="BR23" s="320">
        <f t="shared" si="17"/>
        <v>78.10999999998603</v>
      </c>
      <c r="BS23" s="321">
        <f t="shared" ref="BS23:BS25" si="408">BQ23/BP23</f>
        <v>1.0600846153846046</v>
      </c>
      <c r="BT23" s="320">
        <f>INDEX('SO JUNI 2026 (Rev.2)'!$B$6:$BI$51,MATCH(B23,'SO JUNI 2026 (Rev.2)'!$B$6:$B$51,0),MATCH($BT$3,'SO JUNI 2026 (Rev.2)'!$B$5:$XI$5,0))</f>
        <v>1000</v>
      </c>
      <c r="BU23" s="320">
        <f>INDEX('Summary sales'!$A$6:$BY$50,MATCH($B23,'Summary sales'!$A$6:$A$50,0),MATCH($BT$3,'Summary sales'!$A$7:$BY$7,0))</f>
        <v>1516.0849999999627</v>
      </c>
      <c r="BV23" s="320">
        <f t="shared" si="18"/>
        <v>516.08499999996275</v>
      </c>
      <c r="BW23" s="321">
        <f t="shared" ref="BW23:BW25" si="409">BU23/BT23</f>
        <v>1.5160849999999628</v>
      </c>
      <c r="BX23" s="320">
        <f>INDEX('SO JUNI 2026 (Rev.2)'!$B$6:$BI$51,MATCH(B23,'SO JUNI 2026 (Rev.2)'!$B$6:$B$51,0),MATCH($BX$3,'SO JUNI 2026 (Rev.2)'!$B$5:$XI$5,0))</f>
        <v>5500</v>
      </c>
      <c r="BY23" s="320">
        <f ca="1">INDEX('Summary sales'!$A$6:$BY$50,MATCH($B23,'Summary sales'!$A$6:$A$50,0),MATCH($BX$3,'Summary sales'!$A$7:$BY$7,0))</f>
        <v>0</v>
      </c>
      <c r="BZ23" s="320">
        <f t="shared" ca="1" si="19"/>
        <v>-5500</v>
      </c>
      <c r="CA23" s="321">
        <f t="shared" ref="CA23:CA25" ca="1" si="410">BY23/BX23</f>
        <v>0</v>
      </c>
      <c r="CB23" s="320">
        <f>INDEX('SO JUNI 2026 (Rev.2)'!$B$6:$BI$51,MATCH(B23,'SO JUNI 2026 (Rev.2)'!$B$6:$B$51,0),MATCH($CB$3,'SO JUNI 2026 (Rev.2)'!$B$5:$XI$5,0))</f>
        <v>0</v>
      </c>
      <c r="CC23" s="320">
        <f>INDEX('Summary sales'!$A$6:$BY$50,MATCH($B23,'Summary sales'!$A$6:$A$50,0),MATCH($CB$3,'Summary sales'!$A$7:$BY$7,0))</f>
        <v>0</v>
      </c>
      <c r="CD23" s="320">
        <f t="shared" si="20"/>
        <v>0</v>
      </c>
      <c r="CE23" s="321" t="e">
        <f t="shared" ref="CE23:CE25" si="411">CC23/CB23</f>
        <v>#DIV/0!</v>
      </c>
      <c r="CF23" s="320">
        <f>INDEX('SO JUNI 2026 (Rev.2)'!$B$6:$BI$51,MATCH(B23,'SO JUNI 2026 (Rev.2)'!$B$6:$B$51,0),MATCH($CF$3,'SO JUNI 2026 (Rev.2)'!$B$5:$XI$5,0))</f>
        <v>89.451612903225808</v>
      </c>
      <c r="CG23" s="320">
        <f>INDEX('Summary sales'!$A$6:$BY$50,MATCH($B23,'Summary sales'!$A$6:$A$50,0),MATCH($CF$3,'Summary sales'!$A$7:$BY$7,0))</f>
        <v>55.277000000001863</v>
      </c>
      <c r="CH23" s="320">
        <f t="shared" si="21"/>
        <v>-34.174612903223945</v>
      </c>
      <c r="CI23" s="321">
        <f t="shared" ref="CI23:CI25" si="412">CG23/CF23</f>
        <v>0.61795420122612976</v>
      </c>
      <c r="CJ23" s="320">
        <f>INDEX('SO JUNI 2026 (Rev.2)'!$B$6:$BI$51,MATCH(B23,'SO JUNI 2026 (Rev.2)'!$B$6:$B$51,0),MATCH($CJ$3,'SO JUNI 2026 (Rev.2)'!$B$5:$XI$5,0))</f>
        <v>3500</v>
      </c>
      <c r="CK23" s="320">
        <f>INDEX('Summary sales'!$A$6:$BY$50,MATCH($B23,'Summary sales'!$A$6:$A$50,0),MATCH($CJ$3,'Summary sales'!$A$7:$BY$7,0))</f>
        <v>160.8000000002794</v>
      </c>
      <c r="CL23" s="320">
        <f t="shared" si="22"/>
        <v>-3339.1999999997206</v>
      </c>
      <c r="CM23" s="321">
        <f t="shared" ref="CM23:CM25" si="413">CK23/CJ23</f>
        <v>4.5942857142936971E-2</v>
      </c>
      <c r="CN23" s="320">
        <f>INDEX('SO JUNI 2026 (Rev.2)'!$B$6:$BI$51,MATCH(B23,'SO JUNI 2026 (Rev.2)'!$B$6:$B$51,0),MATCH($CN$3,'SO JUNI 2026 (Rev.2)'!$B$5:$XI$5,0))</f>
        <v>5500</v>
      </c>
      <c r="CO23" s="320">
        <f>INDEX('Summary sales'!$A$6:$BY$50,MATCH($B23,'Summary sales'!$A$6:$A$50,0),MATCH($CN$3,'Summary sales'!$A$7:$BY$7,0))</f>
        <v>3533.5</v>
      </c>
      <c r="CP23" s="320">
        <f t="shared" si="23"/>
        <v>-1966.5</v>
      </c>
      <c r="CQ23" s="321">
        <f t="shared" ref="CQ23:CQ29" si="414">CO23/CN23</f>
        <v>0.6424545454545455</v>
      </c>
      <c r="CR23" s="320">
        <f>INDEX('SO JUNI 2026 (Rev.2)'!$B$6:$BI$51,MATCH(B23,'SO JUNI 2026 (Rev.2)'!$B$6:$B$51,0),MATCH($CR$3,'SO JUNI 2026 (Rev.2)'!$B$5:$XI$5,0))</f>
        <v>0</v>
      </c>
      <c r="CS23" s="320">
        <f>INDEX('Summary sales'!$A$6:$BY$50,MATCH($B23,'Summary sales'!$A$6:$A$50,0),MATCH($CR$3,'Summary sales'!$A$7:$BY$7,0))</f>
        <v>0</v>
      </c>
      <c r="CT23" s="320">
        <f t="shared" si="24"/>
        <v>0</v>
      </c>
      <c r="CU23" s="321">
        <f t="shared" ref="CU23:CU25" si="415">CO23/CN23</f>
        <v>0.6424545454545455</v>
      </c>
      <c r="CV23" s="320">
        <f>INDEX('SO JUNI 2026 (Rev.2)'!$B$6:$BI$51,MATCH(B23,'SO JUNI 2026 (Rev.2)'!$B$6:$B$51,0),MATCH($CV$3,'SO JUNI 2026 (Rev.2)'!$B$5:$XI$5,0))</f>
        <v>4000</v>
      </c>
      <c r="CW23" s="320">
        <f>INDEX('Summary sales'!$A$6:$BY$50,MATCH($B23,'Summary sales'!$A$6:$A$50,0),MATCH($CV$3,'Summary sales'!$A$7:$BY$7,0))</f>
        <v>1744.1300000000047</v>
      </c>
      <c r="CX23" s="320">
        <f t="shared" si="25"/>
        <v>-2255.8699999999953</v>
      </c>
      <c r="CY23" s="321">
        <f t="shared" ref="CY23:CY29" si="416">CW23/CV23</f>
        <v>0.43603250000000116</v>
      </c>
      <c r="CZ23" s="320">
        <f>INDEX('SO JUNI 2026 (Rev.2)'!$B$6:$BI$51,MATCH(B23,'SO JUNI 2026 (Rev.2)'!$B$6:$B$51,0),MATCH($CZ$3,'SO JUNI 2026 (Rev.2)'!$B$5:$XI$5,0))</f>
        <v>5000</v>
      </c>
      <c r="DA23" s="320">
        <f>INDEX('Summary sales'!$A$6:$BY$50,MATCH($B23,'Summary sales'!$A$6:$A$50,0),MATCH($CZ$3,'Summary sales'!$A$7:$BY$7,0))</f>
        <v>5875.1000000000058</v>
      </c>
      <c r="DB23" s="320">
        <f t="shared" si="26"/>
        <v>875.10000000000582</v>
      </c>
      <c r="DC23" s="321">
        <f t="shared" ref="DC23:DC25" si="417">CW23/CV23</f>
        <v>0.43603250000000116</v>
      </c>
      <c r="DD23" s="320">
        <f>INDEX('SO JUNI 2026 (Rev.2)'!$B$6:$BI$51,MATCH(B23,'SO JUNI 2026 (Rev.2)'!$B$6:$B$51,0),MATCH($DD$3,'SO JUNI 2026 (Rev.2)'!$B$5:$XI$5,0))</f>
        <v>8000</v>
      </c>
      <c r="DE23" s="320">
        <f>INDEX('Summary sales'!$A$6:$BY$50,MATCH($B23,'Summary sales'!$A$6:$A$50,0),MATCH($DD$3,'Summary sales'!$A$7:$BY$7,0))</f>
        <v>11990.90000000014</v>
      </c>
      <c r="DF23" s="320">
        <f t="shared" si="27"/>
        <v>3990.9000000001397</v>
      </c>
      <c r="DG23" s="321">
        <f t="shared" ref="DG23:DG25" si="418">DE23/DD23</f>
        <v>1.4988625000000175</v>
      </c>
      <c r="DH23" s="320">
        <f>INDEX('SO JUNI 2026 (Rev.2)'!$B$6:$BI$51,MATCH(B23,'SO JUNI 2026 (Rev.2)'!$B$6:$B$51,0),MATCH($DH$3,'SO JUNI 2026 (Rev.2)'!$B$5:$XI$5,0))</f>
        <v>16000</v>
      </c>
      <c r="DI23" s="320">
        <f>INDEX('Summary sales'!$A$6:$BY$50,MATCH($B23,'Summary sales'!$A$6:$A$50,0),MATCH($DH$3,'Summary sales'!$A$7:$BY$7,0))</f>
        <v>12432.127999998629</v>
      </c>
      <c r="DJ23" s="320">
        <f t="shared" si="28"/>
        <v>-3567.8720000013709</v>
      </c>
      <c r="DK23" s="321">
        <f t="shared" ref="DK23:DK25" si="419">DI23/DH23</f>
        <v>0.77700799999991432</v>
      </c>
      <c r="DL23" s="320">
        <f>INDEX('SO JUNI 2026 (Rev.2)'!$B$6:$BI$51,MATCH(B23,'SO JUNI 2026 (Rev.2)'!$B$6:$B$51,0),MATCH($DL$3,'SO JUNI 2026 (Rev.2)'!$B$5:$XI$5,0))</f>
        <v>2020.8603225806426</v>
      </c>
      <c r="DM23" s="320">
        <f>INDEX('Summary sales'!$A$6:$BY$50,MATCH($B23,'Summary sales'!$A$6:$A$50,0),MATCH($DL$3,'Summary sales'!$A$7:$BY$7,0))</f>
        <v>2317.4500000001863</v>
      </c>
      <c r="DN23" s="320">
        <f t="shared" si="29"/>
        <v>296.5896774195437</v>
      </c>
      <c r="DO23" s="321">
        <f t="shared" ref="DO23:DO25" si="420">DM23/DL23</f>
        <v>1.1467640658315257</v>
      </c>
      <c r="DP23" s="320">
        <f>INDEX('SO JUNI 2026 (Rev.2)'!$B$6:$BI$51,MATCH(B23,'SO JUNI 2026 (Rev.2)'!$B$6:$B$51,0),MATCH($DP$3,'SO JUNI 2026 (Rev.2)'!$B$5:$XI$5,0))</f>
        <v>800</v>
      </c>
      <c r="DQ23" s="320">
        <f>INDEX('Summary sales'!$A$6:$BY$50,MATCH($B23,'Summary sales'!$A$6:$A$50,0),MATCH($DP$3,'Summary sales'!$A$7:$BY$7,0))</f>
        <v>888.51999999990221</v>
      </c>
      <c r="DR23" s="320">
        <f t="shared" si="30"/>
        <v>88.519999999902211</v>
      </c>
      <c r="DS23" s="321">
        <f t="shared" ref="DS23:DS25" si="421">DQ23/DP23</f>
        <v>1.1106499999998778</v>
      </c>
      <c r="DT23" s="320">
        <f>INDEX('SO JUNI 2026 (Rev.2)'!$B$6:$BI$51,MATCH(B23,'SO JUNI 2026 (Rev.2)'!$B$6:$B$51,0),MATCH($DT$3,'SO JUNI 2026 (Rev.2)'!$B$5:$XI$5,0))</f>
        <v>7200</v>
      </c>
      <c r="DU23" s="320">
        <f>INDEX('Summary sales'!$A$6:$BY$50,MATCH($B23,'Summary sales'!$A$6:$A$50,0),MATCH($DT$3,'Summary sales'!$A$7:$BY$7,0))</f>
        <v>10107.510000000708</v>
      </c>
      <c r="DV23" s="320">
        <f t="shared" si="31"/>
        <v>2907.5100000007078</v>
      </c>
      <c r="DW23" s="321">
        <f t="shared" ref="DW23:DW25" si="422">DU23/DT23</f>
        <v>1.4038208333334317</v>
      </c>
      <c r="DX23" s="320">
        <f>INDEX('SO JUNI 2026 (Rev.2)'!$B$6:$BI$51,MATCH(B23,'SO JUNI 2026 (Rev.2)'!$B$6:$B$51,0),MATCH($DX$3,'SO JUNI 2026 (Rev.2)'!$B$5:$XI$5,0))</f>
        <v>3499.876774193548</v>
      </c>
      <c r="DY23" s="320">
        <f>INDEX('Summary sales'!$A$6:$BY$50,MATCH($B23,'Summary sales'!$A$6:$A$50,0),MATCH($DX$3,'Summary sales'!$A$7:$BY$7,0))</f>
        <v>2570.390000000014</v>
      </c>
      <c r="DZ23" s="320">
        <f t="shared" si="32"/>
        <v>-929.48677419353407</v>
      </c>
      <c r="EA23" s="321">
        <f t="shared" ref="EA23:EA25" si="423">DY23/DX23</f>
        <v>0.73442299996184601</v>
      </c>
      <c r="EB23" s="320">
        <f>INDEX('SO JUNI 2026 (Rev.2)'!$B$6:$BI$51,MATCH(B23,'SO JUNI 2026 (Rev.2)'!$B$6:$B$51,0),MATCH($EB$3,'SO JUNI 2026 (Rev.2)'!$B$5:$XI$5,0))</f>
        <v>2043.2745161290325</v>
      </c>
      <c r="EC23" s="320">
        <f>INDEX('Summary sales'!$A$6:$BY$50,MATCH($B23,'Summary sales'!$A$6:$A$50,0),MATCH($EB$3,'Summary sales'!$A$7:$BY$7,0))</f>
        <v>1497.3899999998976</v>
      </c>
      <c r="ED23" s="320">
        <f t="shared" si="33"/>
        <v>-545.88451612913491</v>
      </c>
      <c r="EE23" s="321">
        <f t="shared" ref="EE23:EE25" si="424">EC23/EB23</f>
        <v>0.73283838670718171</v>
      </c>
      <c r="EF23" s="320">
        <f>INDEX('SO JUNI 2026 (Rev.2)'!$B$6:$BI$51,MATCH(B23,'SO JUNI 2026 (Rev.2)'!$B$6:$B$51,0),MATCH($EF$3,'SO JUNI 2026 (Rev.2)'!$B$5:$XI$5,0))</f>
        <v>0</v>
      </c>
      <c r="EG23" s="320">
        <f>INDEX('Summary sales'!$A$6:$BY$50,MATCH($B23,'Summary sales'!$A$6:$A$50,0),MATCH($EF$3,'Summary sales'!$A$7:$BY$7,0))</f>
        <v>0</v>
      </c>
      <c r="EH23" s="320">
        <f t="shared" si="34"/>
        <v>0</v>
      </c>
      <c r="EI23" s="321" t="e">
        <f t="shared" ref="EI23:EI25" si="425">EG23/EF23</f>
        <v>#DIV/0!</v>
      </c>
      <c r="EJ23" s="320">
        <f>INDEX('SO JUNI 2026 (Rev.2)'!$B$6:$BI$51,MATCH(B23,'SO JUNI 2026 (Rev.2)'!$B$6:$B$51,0),MATCH($EJ$3,'SO JUNI 2026 (Rev.2)'!$B$5:$XI$5,0))</f>
        <v>1000</v>
      </c>
      <c r="EK23" s="320">
        <f>INDEX('Summary sales'!$A$6:$BY$50,MATCH($B23,'Summary sales'!$A$6:$A$50,0),MATCH($EJ$3,'Summary sales'!$A$7:$BY$7,0))</f>
        <v>0</v>
      </c>
      <c r="EL23" s="320">
        <f t="shared" si="35"/>
        <v>-1000</v>
      </c>
      <c r="EM23" s="321">
        <f t="shared" ref="EM23:EM25" si="426">EK23/EJ23</f>
        <v>0</v>
      </c>
      <c r="EN23" s="320">
        <f>INDEX('SO JUNI 2026 (Rev.2)'!$B$6:$BI$51,MATCH(B23,'SO JUNI 2026 (Rev.2)'!$B$6:$B$51,0),MATCH($EN$3,'SO JUNI 2026 (Rev.2)'!$B$5:$XI$5,0))</f>
        <v>11007.047419354845</v>
      </c>
      <c r="EO23" s="320">
        <f>INDEX('Summary sales'!$A$6:$BY$50,MATCH($B23,'Summary sales'!$A$6:$A$50,0),MATCH($EN$3,'Summary sales'!$A$7:$BY$7,0))</f>
        <v>11660.640000000596</v>
      </c>
      <c r="EP23" s="320">
        <f t="shared" si="36"/>
        <v>653.59258064575079</v>
      </c>
      <c r="EQ23" s="321">
        <f t="shared" ref="EQ23:EQ25" si="427">EO23/EN23</f>
        <v>1.0593794644235357</v>
      </c>
      <c r="ER23" s="320">
        <f>INDEX('SO JUNI 2026 (Rev.2)'!$B$6:$BI$51,MATCH(B23,'SO JUNI 2026 (Rev.2)'!$B$6:$B$51,0),MATCH($ER$3,'SO JUNI 2026 (Rev.2)'!$B$5:$XI$5,0))</f>
        <v>1519.5448387096778</v>
      </c>
      <c r="ES23" s="320">
        <f>INDEX('Summary sales'!$A$6:$BY$50,MATCH($B23,'Summary sales'!$A$6:$A$50,0),MATCH($ER$3,'Summary sales'!$A$7:$BY$7,0))</f>
        <v>1995.8500000000931</v>
      </c>
      <c r="ET23" s="320">
        <f t="shared" si="37"/>
        <v>476.3051612904153</v>
      </c>
      <c r="EU23" s="321">
        <f t="shared" ref="EU23:EU25" si="428">ES23/ER23</f>
        <v>1.3134525215424837</v>
      </c>
      <c r="EV23" s="320">
        <f>INDEX('SO JUNI 2026 (Rev.2)'!$B$6:$BI$51,MATCH(B23,'SO JUNI 2026 (Rev.2)'!$B$6:$B$51,0),MATCH($EV$3,'SO JUNI 2026 (Rev.2)'!$B$5:$XI$5,0))</f>
        <v>3999.6741935483842</v>
      </c>
      <c r="EW23" s="320">
        <f>INDEX('Summary sales'!$A$6:$BY$50,MATCH($B23,'Summary sales'!$A$6:$A$50,0),MATCH($EV$3,'Summary sales'!$A$7:$BY$7,0))</f>
        <v>0</v>
      </c>
      <c r="EX23" s="320">
        <f t="shared" si="38"/>
        <v>-3999.6741935483842</v>
      </c>
      <c r="EY23" s="321">
        <f t="shared" ref="EY23:EY25" si="429">EW23/EV23</f>
        <v>0</v>
      </c>
      <c r="EZ23" s="320">
        <f>INDEX('SO JUNI 2026 (Rev.2)'!$B$6:$BI$51,MATCH(B23,'SO JUNI 2026 (Rev.2)'!$B$6:$B$51,0),MATCH($EZ$3,'SO JUNI 2026 (Rev.2)'!$B$5:$XI$5,0))</f>
        <v>7000</v>
      </c>
      <c r="FA23" s="320">
        <f>INDEX('Summary sales'!$A$6:$BY$50,MATCH(B23,'Summary sales'!$A$6:$A$50,0),MATCH($EZ$3,'Summary sales'!$A$7:$BY$7,0))</f>
        <v>0</v>
      </c>
      <c r="FB23" s="320">
        <f t="shared" si="39"/>
        <v>-7000</v>
      </c>
      <c r="FC23" s="321">
        <f t="shared" ref="FC23:FC25" si="430">FA23/EZ23</f>
        <v>0</v>
      </c>
      <c r="FD23" s="320">
        <f>INDEX('SO JUNI 2026 (Rev.2)'!$B$6:$BI$51,MATCH(B23,'SO JUNI 2026 (Rev.2)'!$B$6:$B$51,0),MATCH($FD$3,'SO JUNI 2026 (Rev.2)'!$B$5:$XI$5,0))</f>
        <v>8000</v>
      </c>
      <c r="FE23" s="320">
        <f>INDEX('Summary sales'!$A$6:$BY$50,MATCH($B23,'Summary sales'!$A$6:$A$50,0),MATCH($FD$3,'Summary sales'!$A$7:$BY$7,0))</f>
        <v>6005.5099999997765</v>
      </c>
      <c r="FF23" s="320">
        <f t="shared" si="40"/>
        <v>-1994.4900000002235</v>
      </c>
      <c r="FG23" s="321">
        <f t="shared" ref="FG23:FG25" si="431">FE23/FD23</f>
        <v>0.75068874999997204</v>
      </c>
      <c r="FH23" s="320">
        <f>INDEX('SO JUNI 2026 (Rev.2)'!$B$6:$BI$51,MATCH(B23,'SO JUNI 2026 (Rev.2)'!$B$6:$B$51,0),MATCH($FH$3,'SO JUNI 2026 (Rev.2)'!$B$5:$XI$5,0))</f>
        <v>29000</v>
      </c>
      <c r="FI23" s="320">
        <f>INDEX('Summary sales'!$A$6:$BY$50,MATCH($B23,'Summary sales'!$A$6:$A$50,0),MATCH($FH$3,'Summary sales'!$A$7:$BY$7,0))</f>
        <v>57501.950000001118</v>
      </c>
      <c r="FJ23" s="320">
        <f t="shared" si="41"/>
        <v>28501.950000001118</v>
      </c>
      <c r="FK23" s="321">
        <f t="shared" ref="FK23:FK25" si="432">FI23/FH23</f>
        <v>1.982825862069004</v>
      </c>
      <c r="FL23" s="320">
        <f>INDEX('SO JUNI 2026 (Rev.2)'!$B$6:$BI$51,MATCH(B23,'SO JUNI 2026 (Rev.2)'!$B$6:$B$51,0),MATCH($FL$3,'SO JUNI 2026 (Rev.2)'!$B$5:$XI$5,0))</f>
        <v>8000</v>
      </c>
      <c r="FM23" s="320">
        <f>INDEX('Summary sales'!$A$6:$BY$50,MATCH(B23,'Summary sales'!$A$6:$A$50,0),MATCH($FL$3,'Summary sales'!$A$7:$BY$7,0))</f>
        <v>7996.9899999997579</v>
      </c>
      <c r="FN23" s="320">
        <f t="shared" si="42"/>
        <v>-3.0100000002421439</v>
      </c>
      <c r="FO23" s="321">
        <f t="shared" ref="FO23:FO25" si="433">FM23/FL23</f>
        <v>0.99962374999996972</v>
      </c>
      <c r="FP23" s="320">
        <f>INDEX('SO JUNI 2026 (Rev.2)'!$B$6:$BI$51,MATCH(B23,'SO JUNI 2026 (Rev.2)'!$B$6:$B$51,0),MATCH($FP$3,'SO JUNI 2026 (Rev.2)'!$B$5:$XI$5,0))</f>
        <v>3500</v>
      </c>
      <c r="FQ23" s="320">
        <f>INDEX('Summary sales'!$A$6:$BY$50,MATCH(B23,'Summary sales'!$A$6:$A$50,0),MATCH($FP$3,'Summary sales'!$A$7:$BY$7,0))</f>
        <v>3664.0999999996275</v>
      </c>
      <c r="FR23" s="320">
        <f t="shared" si="43"/>
        <v>164.09999999962747</v>
      </c>
      <c r="FS23" s="321">
        <f t="shared" ref="FS23:FS25" si="434">FQ23/FP23</f>
        <v>1.0468857142856078</v>
      </c>
      <c r="FT23" s="320">
        <f>INDEX('SO JUNI 2026 (Rev.2)'!$B$6:$BI$51,MATCH(B23,'SO JUNI 2026 (Rev.2)'!$B$6:$B$51,0),MATCH($FT$3,'SO JUNI 2026 (Rev.2)'!$B$5:$XI$5,0))</f>
        <v>850</v>
      </c>
      <c r="FU23" s="320">
        <f>INDEX('Summary sales'!$A$6:$BY$50,MATCH(B23,'Summary sales'!$A$6:$A$50,0),MATCH($FT$3,'Summary sales'!$A$7:$BY$7,0))</f>
        <v>401.40000000002328</v>
      </c>
      <c r="FV23" s="320">
        <f t="shared" si="44"/>
        <v>-448.59999999997672</v>
      </c>
      <c r="FW23" s="321">
        <f t="shared" ref="FW23:FW25" si="435">FU23/FT23</f>
        <v>0.47223529411767445</v>
      </c>
      <c r="FX23" s="320">
        <f>INDEX('SO JUNI 2026 (Rev.2)'!$B$6:$BI$51,MATCH(B23,'SO JUNI 2026 (Rev.2)'!$B$6:$B$51,0),MATCH($FX$3,'SO JUNI 2026 (Rev.2)'!$B$5:$XI$5,0))</f>
        <v>3800</v>
      </c>
      <c r="FY23" s="320">
        <f>INDEX('Summary sales'!$A$6:$BY$50,MATCH(B23,'Summary sales'!$A$6:$A$50,0),MATCH($FX$3,'Summary sales'!$A$7:$BY$7,0))</f>
        <v>0</v>
      </c>
      <c r="FZ23" s="320">
        <f t="shared" si="45"/>
        <v>-3800</v>
      </c>
      <c r="GA23" s="321">
        <f t="shared" ref="GA23:GA25" si="436">FY23/FX23</f>
        <v>0</v>
      </c>
      <c r="GB23" s="320">
        <f>INDEX('SO JUNI 2026 (Rev.2)'!$B$6:$BI$51,MATCH(B23,'SO JUNI 2026 (Rev.2)'!$B$6:$B$51,0),MATCH($GB$3,'SO JUNI 2026 (Rev.2)'!$B$5:$XI$5,0))</f>
        <v>2044.9996774193546</v>
      </c>
      <c r="GC23" s="320">
        <f>INDEX('Summary sales'!$A$6:$BY$50,MATCH(B23,'Summary sales'!$A$6:$A$50,0),MATCH($GB$3,'Summary sales'!$A$7:$BY$7,0))</f>
        <v>0</v>
      </c>
      <c r="GD23" s="320">
        <f t="shared" si="46"/>
        <v>-2044.9996774193546</v>
      </c>
      <c r="GE23" s="321">
        <f t="shared" ref="GE23:GE25" si="437">GC23/GB23</f>
        <v>0</v>
      </c>
      <c r="GF23" s="320">
        <f>INDEX('SO JUNI 2026 (Rev.2)'!$B$6:$BI$51,MATCH(B23,'SO JUNI 2026 (Rev.2)'!$B$6:$B$51,0),MATCH($GF$3,'SO JUNI 2026 (Rev.2)'!$B$5:$XI$5,0))</f>
        <v>369.61070967741654</v>
      </c>
      <c r="GG23" s="320">
        <f>INDEX('Summary sales'!$A$6:$BY$50,MATCH(B23,'Summary sales'!$A$6:$A$50,0),MATCH($GF$3,'Summary sales'!$A$7:$BY$7,0))</f>
        <v>441.85600000002887</v>
      </c>
      <c r="GH23" s="320">
        <f t="shared" si="47"/>
        <v>72.245290322612334</v>
      </c>
      <c r="GI23" s="321">
        <f t="shared" ref="GI23:GI25" si="438">GG23/GF23</f>
        <v>1.195463195278258</v>
      </c>
      <c r="GJ23" s="320">
        <f>INDEX('SO JUNI 2026 (Rev.2)'!$B$6:$BI$51,MATCH(B23,'SO JUNI 2026 (Rev.2)'!$B$6:$B$51,0),MATCH($GJ$3,'SO JUNI 2026 (Rev.2)'!$B$5:$XI$5,0))</f>
        <v>0</v>
      </c>
      <c r="GK23" s="320">
        <f>INDEX('Summary sales'!$A$6:$BY$50,MATCH(B23,'Summary sales'!$A$6:$A$50,0),MATCH($GJ$3,'Summary sales'!$A$7:$BY$7,0))</f>
        <v>0</v>
      </c>
      <c r="GL23" s="320">
        <f t="shared" si="48"/>
        <v>0</v>
      </c>
      <c r="GM23" s="321" t="e">
        <f t="shared" ref="GM23:GM25" si="439">GK23/GJ23</f>
        <v>#DIV/0!</v>
      </c>
      <c r="GN23" s="320">
        <f>INDEX('SO JUNI 2026 (Rev.2)'!$B$6:$BI$51,MATCH(B23,'SO JUNI 2026 (Rev.2)'!$B$6:$B$51,0),MATCH($GN$3,'SO JUNI 2026 (Rev.2)'!$B$5:$XI$5,0))</f>
        <v>0</v>
      </c>
      <c r="GO23" s="320">
        <f>INDEX('Summary sales'!$A$6:$BY$50,MATCH($B23,'Summary sales'!$A$6:$A$50,0),MATCH($GN$3,'Summary sales'!$A$7:$BY$7,0))</f>
        <v>0</v>
      </c>
      <c r="GP23" s="320">
        <f t="shared" si="49"/>
        <v>0</v>
      </c>
      <c r="GQ23" s="321" t="e">
        <f t="shared" ref="GQ23:GQ25" si="440">GO23/GN23</f>
        <v>#DIV/0!</v>
      </c>
      <c r="GR23" s="320">
        <f>INDEX('SO JUNI 2026 (Rev.2)'!$B$6:$BI$51,MATCH(B23,'SO JUNI 2026 (Rev.2)'!$B$6:$B$51,0),MATCH($GR$3,'SO JUNI 2026 (Rev.2)'!$B$5:$XI$5,0))</f>
        <v>1121.900322580635</v>
      </c>
      <c r="GS23" s="320">
        <f>INDEX('Summary sales'!$A$6:$BY$50,MATCH($B23,'Summary sales'!$A$6:$A$50,0),MATCH($GR$3,'Summary sales'!$A$7:$BY$7,0))</f>
        <v>1178.5599999995902</v>
      </c>
      <c r="GT23" s="320">
        <f t="shared" si="50"/>
        <v>56.659677418955198</v>
      </c>
      <c r="GU23" s="321">
        <f t="shared" ref="GU23:GU25" si="441">GS23/GR23</f>
        <v>1.0505033078951476</v>
      </c>
      <c r="GV23" s="320">
        <f>INDEX('SO JUNI 2026 (Rev.2)'!$B$6:$BI$51,MATCH(B23,'SO JUNI 2026 (Rev.2)'!$B$6:$B$51,0),MATCH($GV$3,'SO JUNI 2026 (Rev.2)'!$B$5:$XI$5,0))</f>
        <v>1800</v>
      </c>
      <c r="GW23" s="320">
        <f>INDEX('Summary sales'!$A$6:$BY$50,MATCH(B23,'Summary sales'!$A$6:$A$50,0),MATCH($GV$3,'Summary sales'!$A$7:$BY$7,0))</f>
        <v>2705.3000000000029</v>
      </c>
      <c r="GX23" s="320">
        <f t="shared" si="51"/>
        <v>905.30000000000291</v>
      </c>
      <c r="GY23" s="321">
        <f t="shared" ref="GY23:GY25" si="442">GW23/GV23</f>
        <v>1.502944444444446</v>
      </c>
      <c r="GZ23" s="320">
        <f>INDEX('SO JUNI 2026 (Rev.2)'!$B$6:$BI$51,MATCH(B23,'SO JUNI 2026 (Rev.2)'!$B$6:$B$51,0),MATCH($GZ$3,'SO JUNI 2026 (Rev.2)'!$B$5:$XI$5,0))</f>
        <v>2499.7025806451697</v>
      </c>
      <c r="HA23" s="320">
        <f>INDEX('Summary sales'!$A$6:$BY$50,MATCH(B23,'Summary sales'!$A$6:$A$50,0),MATCH($GZ$3,'Summary sales'!$A$7:$BY$7,0))</f>
        <v>171.41999999992549</v>
      </c>
      <c r="HB23" s="320">
        <f t="shared" si="52"/>
        <v>-2328.2825806452443</v>
      </c>
      <c r="HC23" s="321">
        <f t="shared" ref="HC23:HC25" si="443">HA23/GZ23</f>
        <v>6.8576158350679553E-2</v>
      </c>
      <c r="HD23" s="320">
        <f>INDEX('SO JUNI 2026 (Rev.2)'!$B$6:$BI$51,MATCH(B23,'SO JUNI 2026 (Rev.2)'!$B$6:$B$51,0),MATCH($HD$3,'SO JUNI 2026 (Rev.2)'!$B$5:$XI$5,0))</f>
        <v>15000</v>
      </c>
      <c r="HE23" s="320">
        <f>INDEX('Summary sales'!$A$6:$BY$50,MATCH(B23,'Summary sales'!$A$6:$A$50,0),MATCH($HD$3,'Summary sales'!$A$7:$BY$7,0))</f>
        <v>11918.441999999999</v>
      </c>
      <c r="HF23" s="320">
        <f t="shared" si="53"/>
        <v>-3081.5580000000009</v>
      </c>
      <c r="HG23" s="321">
        <f t="shared" ref="HG23:HG25" si="444">HE23/HD23</f>
        <v>0.7945627999999999</v>
      </c>
      <c r="HH23" s="320">
        <f>INDEX('SO JUNI 2026 (Rev.2)'!$B$6:$BI$51,MATCH(B23,'SO JUNI 2026 (Rev.2)'!$B$6:$B$51,0),MATCH($HH$3,'SO JUNI 2026 (Rev.2)'!$B$5:$XI$5,0))</f>
        <v>13500</v>
      </c>
      <c r="HI23" s="320">
        <f>INDEX('Summary sales'!$A$6:$BY$50,MATCH(B23,'Summary sales'!$A$6:$A$50,0),MATCH($HH$3,'Summary sales'!$A$7:$BY$7,0))</f>
        <v>8954.7410000003874</v>
      </c>
      <c r="HJ23" s="320">
        <f t="shared" si="54"/>
        <v>-4545.2589999996126</v>
      </c>
      <c r="HK23" s="353">
        <f t="shared" ref="HK23:HK25" si="445">HI23/HH23</f>
        <v>0.6633141481481768</v>
      </c>
    </row>
    <row r="24" spans="1:219" ht="15" customHeight="1">
      <c r="A24" s="687"/>
      <c r="B24" s="318">
        <f t="shared" ref="B24:B25" si="446">B23+1</f>
        <v>46189</v>
      </c>
      <c r="C24" s="319" t="str">
        <f t="shared" si="388"/>
        <v>Sel</v>
      </c>
      <c r="D24" s="320">
        <f t="shared" si="389"/>
        <v>206115.15909677418</v>
      </c>
      <c r="E24" s="320">
        <f t="shared" ca="1" si="390"/>
        <v>176845.98000000216</v>
      </c>
      <c r="F24" s="320">
        <f t="shared" ca="1" si="1"/>
        <v>-29269.179096772015</v>
      </c>
      <c r="G24" s="321">
        <f t="shared" ca="1" si="391"/>
        <v>0.85799599008130356</v>
      </c>
      <c r="H24" s="320">
        <f>INDEX('SO JUNI 2026 (Rev.2)'!$B$6:$BI$51,MATCH(B24,'SO JUNI 2026 (Rev.2)'!$B$6:$B$51,0),MATCH($H$3,'SO JUNI 2026 (Rev.2)'!$B$5:$XI$5,0))</f>
        <v>0</v>
      </c>
      <c r="I24" s="320">
        <f>INDEX('Summary sales'!$A$6:$BY$50,MATCH(B24,'Summary sales'!$A$6:$A$50,0),MATCH($H$3,'Summary sales'!$A$7:$BY$7,0))</f>
        <v>1198.7199999999721</v>
      </c>
      <c r="J24" s="320">
        <f t="shared" si="2"/>
        <v>1198.7199999999721</v>
      </c>
      <c r="K24" s="321">
        <f>J24-I24</f>
        <v>0</v>
      </c>
      <c r="L24" s="320">
        <f>INDEX('SO JUNI 2026 (Rev.2)'!$B$6:$BI$51,MATCH(B24,'SO JUNI 2026 (Rev.2)'!$B$6:$B$51,0),MATCH($L$3,'SO JUNI 2026 (Rev.2)'!$B$5:$XI$5,0))</f>
        <v>1000</v>
      </c>
      <c r="M24" s="320">
        <f>INDEX('Summary sales'!$A$6:$BY$50,MATCH($B24,'Summary sales'!$A$6:$A$50,0),MATCH($L$3,'Summary sales'!$A$7:$BY$7,0))</f>
        <v>2097.5399999991059</v>
      </c>
      <c r="N24" s="320">
        <f t="shared" si="3"/>
        <v>1097.5399999991059</v>
      </c>
      <c r="O24" s="321">
        <f t="shared" si="393"/>
        <v>2.097539999999106</v>
      </c>
      <c r="P24" s="320">
        <f>INDEX('SO JUNI 2026 (Rev.2)'!$B$6:$BI$51,MATCH(B24,'SO JUNI 2026 (Rev.2)'!$B$6:$B$51,0),MATCH($P$3,'SO JUNI 2026 (Rev.2)'!$B$5:$XI$5,0))</f>
        <v>1200</v>
      </c>
      <c r="Q24" s="320">
        <f>INDEX('Summary sales'!$A$6:$BY$50,MATCH($B24,'Summary sales'!$A$6:$A$50,0),MATCH($P$3,'Summary sales'!$A$7:$BY$7,0))</f>
        <v>429.57000000029802</v>
      </c>
      <c r="R24" s="320">
        <f t="shared" si="4"/>
        <v>-770.42999999970198</v>
      </c>
      <c r="S24" s="321">
        <f t="shared" si="394"/>
        <v>0.35797500000024834</v>
      </c>
      <c r="T24" s="320">
        <f>INDEX('SO JUNI 2026 (Rev.2)'!$B$6:$BI$51,MATCH(B24,'SO JUNI 2026 (Rev.2)'!$B$6:$B$51,0),MATCH($T$3,'SO JUNI 2026 (Rev.2)'!$B$5:$XI$5,0))</f>
        <v>3300</v>
      </c>
      <c r="U24" s="320">
        <f>INDEX('Summary sales'!$A$6:$BY$50,MATCH($B24,'Summary sales'!$A$6:$A$50,0),MATCH($T$3,'Summary sales'!$A$7:$BY$7,0))</f>
        <v>0</v>
      </c>
      <c r="V24" s="320">
        <f t="shared" si="5"/>
        <v>-3300</v>
      </c>
      <c r="W24" s="321">
        <f t="shared" si="395"/>
        <v>0</v>
      </c>
      <c r="X24" s="320">
        <f>INDEX('SO JUNI 2026 (Rev.2)'!$B$6:$BI$51,MATCH(B24,'SO JUNI 2026 (Rev.2)'!$B$6:$B$51,0),MATCH($X$3,'SO JUNI 2026 (Rev.2)'!$B$5:$XI$5,0))</f>
        <v>644.02064516129087</v>
      </c>
      <c r="Y24" s="320">
        <f>INDEX('Summary sales'!$A$6:$BY$50,MATCH($B24,'Summary sales'!$A$6:$A$50,0),MATCH($X$3,'Summary sales'!$A$7:$BY$7,0))</f>
        <v>348.55000000004657</v>
      </c>
      <c r="Z24" s="320">
        <f t="shared" si="6"/>
        <v>-295.47064516124431</v>
      </c>
      <c r="AA24" s="321">
        <f t="shared" si="396"/>
        <v>0.5412093581452726</v>
      </c>
      <c r="AB24" s="320">
        <f>INDEX('SO JUNI 2026 (Rev.2)'!$B$6:$BI$51,MATCH(B24,'SO JUNI 2026 (Rev.2)'!$B$6:$B$51,0),MATCH($AB$3,'SO JUNI 2026 (Rev.2)'!$B$5:$XI$5,0))</f>
        <v>0</v>
      </c>
      <c r="AC24" s="320">
        <f>INDEX('Summary sales'!$A$6:$BY$50,MATCH($B24,'Summary sales'!$A$6:$A$50,0),MATCH($AB$3,'Summary sales'!$A$7:$BY$7,0))</f>
        <v>0</v>
      </c>
      <c r="AD24" s="320">
        <f t="shared" si="397"/>
        <v>0</v>
      </c>
      <c r="AE24" s="321">
        <f t="shared" si="398"/>
        <v>0</v>
      </c>
      <c r="AF24" s="320">
        <f>INDEX('SO JUNI 2026 (Rev.2)'!$B$6:$BI$51,MATCH(B24,'SO JUNI 2026 (Rev.2)'!$B$6:$B$51,0),MATCH($AF$3,'SO JUNI 2026 (Rev.2)'!$B$5:$XI$5,0))</f>
        <v>150</v>
      </c>
      <c r="AG24" s="320">
        <f>INDEX('Summary sales'!$A$6:$BY$50,MATCH($B24,'Summary sales'!$A$6:$A$50,0),MATCH($AF$3,'Summary sales'!$A$7:$BY$7,0))</f>
        <v>15.679999999993015</v>
      </c>
      <c r="AH24" s="320">
        <f t="shared" si="8"/>
        <v>-134.32000000000698</v>
      </c>
      <c r="AI24" s="321">
        <f t="shared" si="399"/>
        <v>0.10453333333328677</v>
      </c>
      <c r="AJ24" s="320">
        <f>INDEX('SO JUNI 2026 (Rev.2)'!$B$6:$BI$51,MATCH(B24,'SO JUNI 2026 (Rev.2)'!$B$6:$B$51,0),MATCH($AJ$3,'SO JUNI 2026 (Rev.2)'!$B$5:$XI$5,0))</f>
        <v>603.76322580644887</v>
      </c>
      <c r="AK24" s="320">
        <f>INDEX('Summary sales'!$A$6:$BY$50,MATCH($B24,'Summary sales'!$A$6:$A$50,0),MATCH($AJ$3,'Summary sales'!$A$7:$BY$7,0))</f>
        <v>690.86999999999534</v>
      </c>
      <c r="AL24" s="320">
        <f t="shared" si="9"/>
        <v>87.106774193546471</v>
      </c>
      <c r="AM24" s="321">
        <f t="shared" si="400"/>
        <v>1.1442730700883572</v>
      </c>
      <c r="AN24" s="320">
        <f>INDEX('SO JUNI 2026 (Rev.2)'!$B$6:$BI$51,MATCH(B24,'SO JUNI 2026 (Rev.2)'!$B$6:$B$51,0),MATCH($AN$3,'SO JUNI 2026 (Rev.2)'!$B$5:$XI$5,0))</f>
        <v>673.27548387096704</v>
      </c>
      <c r="AO24" s="320">
        <f>INDEX('Summary sales'!$A$6:$BY$50,MATCH($B24,'Summary sales'!$A$6:$A$50,0),MATCH($AN$3,'Summary sales'!$A$7:$BY$7,0))</f>
        <v>505.8399999999674</v>
      </c>
      <c r="AP24" s="320">
        <f t="shared" si="10"/>
        <v>-167.43548387099963</v>
      </c>
      <c r="AQ24" s="321">
        <f t="shared" si="401"/>
        <v>0.75131207376163933</v>
      </c>
      <c r="AR24" s="320">
        <f>INDEX('SO JUNI 2026 (Rev.2)'!$B$6:$BI$51,MATCH(B24,'SO JUNI 2026 (Rev.2)'!$B$6:$B$51,0),MATCH($AR$3,'SO JUNI 2026 (Rev.2)'!$B$5:$XI$5,0))</f>
        <v>0</v>
      </c>
      <c r="AS24" s="320">
        <f>INDEX('Summary sales'!$A$6:$BY$50,MATCH($B24,'Summary sales'!$A$6:$A$50,0),MATCH($AR$3,'Summary sales'!$A$7:$BY$7,0))</f>
        <v>6476.820000000298</v>
      </c>
      <c r="AT24" s="320">
        <f t="shared" si="11"/>
        <v>6476.820000000298</v>
      </c>
      <c r="AU24" s="321" t="e">
        <f t="shared" si="402"/>
        <v>#DIV/0!</v>
      </c>
      <c r="AV24" s="320">
        <f>INDEX('SO JUNI 2026 (Rev.2)'!$B$6:$BI$51,MATCH(B24,'SO JUNI 2026 (Rev.2)'!$B$6:$B$51,0),MATCH($AV$3,'SO JUNI 2026 (Rev.2)'!$B$5:$XI$5,0))</f>
        <v>0</v>
      </c>
      <c r="AW24" s="320">
        <f>INDEX('Summary sales'!$A$6:$BY$50,MATCH($B24,'Summary sales'!$A$6:$A$50,0),MATCH($AV$3,'Summary sales'!$A$7:$BY$7,0))</f>
        <v>79.34000000031665</v>
      </c>
      <c r="AX24" s="320">
        <f t="shared" si="12"/>
        <v>79.34000000031665</v>
      </c>
      <c r="AY24" s="321" t="e">
        <f t="shared" si="403"/>
        <v>#DIV/0!</v>
      </c>
      <c r="AZ24" s="320">
        <f>INDEX('SO JUNI 2026 (Rev.2)'!$B$6:$BI$51,MATCH(B24,'SO JUNI 2026 (Rev.2)'!$B$6:$B$51,0),MATCH($AZ$3,'SO JUNI 2026 (Rev.2)'!$B$5:$XI$5,0))</f>
        <v>1000</v>
      </c>
      <c r="BA24" s="320">
        <f>INDEX('Summary sales'!$A$6:$BY$50,MATCH($B24,'Summary sales'!$A$6:$A$50,0),MATCH($AZ$3,'Summary sales'!$A$7:$BY$7,0))</f>
        <v>1025.5200000000186</v>
      </c>
      <c r="BB24" s="320">
        <f t="shared" si="13"/>
        <v>25.520000000018626</v>
      </c>
      <c r="BC24" s="321">
        <f t="shared" si="404"/>
        <v>1.0255200000000186</v>
      </c>
      <c r="BD24" s="320">
        <f>INDEX('SO JUNI 2026 (Rev.2)'!$B$6:$BI$51,MATCH(B24,'SO JUNI 2026 (Rev.2)'!$B$6:$B$51,0),MATCH($BD$3,'SO JUNI 2026 (Rev.2)'!$B$5:$XI$5,0))</f>
        <v>750</v>
      </c>
      <c r="BE24" s="320">
        <f>INDEX('Summary sales'!$A$6:$BY$50,MATCH($B24,'Summary sales'!$A$6:$A$50,0),MATCH($BD$3,'Summary sales'!$A$7:$BY$7,0))</f>
        <v>2.9100000000034925</v>
      </c>
      <c r="BF24" s="320">
        <f t="shared" si="14"/>
        <v>-747.08999999999651</v>
      </c>
      <c r="BG24" s="321">
        <f t="shared" si="405"/>
        <v>3.8800000000046566E-3</v>
      </c>
      <c r="BH24" s="320">
        <f>INDEX('SO JUNI 2026 (Rev.2)'!$B$6:$BI$51,MATCH(B24,'SO JUNI 2026 (Rev.2)'!$B$6:$B$51,0),MATCH($BH$3,'SO JUNI 2026 (Rev.2)'!$B$5:$XI$5,0))</f>
        <v>9300</v>
      </c>
      <c r="BI24" s="320">
        <f>INDEX('Summary sales'!$A$6:$BY$50,MATCH($B24,'Summary sales'!$A$6:$A$50,0),MATCH($BH$3,'Summary sales'!$A$7:$BY$7,0))</f>
        <v>10992.630000000121</v>
      </c>
      <c r="BJ24" s="320">
        <f t="shared" si="15"/>
        <v>1692.6300000001211</v>
      </c>
      <c r="BK24" s="321">
        <f t="shared" si="406"/>
        <v>1.1820032258064646</v>
      </c>
      <c r="BL24" s="320">
        <f>INDEX('SO JUNI 2026 (Rev.2)'!$B$6:$BI$51,MATCH(B24,'SO JUNI 2026 (Rev.2)'!$B$6:$B$51,0),MATCH($BL$3,'SO JUNI 2026 (Rev.2)'!$B$5:$XI$5,0))</f>
        <v>9000.0570967741915</v>
      </c>
      <c r="BM24" s="320">
        <f>INDEX('Summary sales'!$A$6:$BY$50,MATCH($B24,'Summary sales'!$A$6:$A$50,0),MATCH($BL$3,'Summary sales'!$A$7:$BY$7,0))</f>
        <v>4073.3999999999069</v>
      </c>
      <c r="BN24" s="320">
        <f t="shared" si="16"/>
        <v>-4926.6570967742846</v>
      </c>
      <c r="BO24" s="321">
        <f t="shared" si="407"/>
        <v>0.45259712868487229</v>
      </c>
      <c r="BP24" s="320">
        <f>INDEX('SO JUNI 2026 (Rev.2)'!$B$6:$BI$51,MATCH(B24,'SO JUNI 2026 (Rev.2)'!$B$6:$B$51,0),MATCH($BP$3,'SO JUNI 2026 (Rev.2)'!$B$5:$XI$5,0))</f>
        <v>1300</v>
      </c>
      <c r="BQ24" s="320">
        <f>INDEX('Summary sales'!$A$6:$BY$50,MATCH($B24,'Summary sales'!$A$6:$A$50,0),MATCH($BP$3,'Summary sales'!$A$7:$BY$7,0))</f>
        <v>1383.3800000000047</v>
      </c>
      <c r="BR24" s="320">
        <f t="shared" si="17"/>
        <v>83.380000000004657</v>
      </c>
      <c r="BS24" s="321">
        <f t="shared" si="408"/>
        <v>1.064138461538465</v>
      </c>
      <c r="BT24" s="320">
        <f>INDEX('SO JUNI 2026 (Rev.2)'!$B$6:$BI$51,MATCH(B24,'SO JUNI 2026 (Rev.2)'!$B$6:$B$51,0),MATCH($BT$3,'SO JUNI 2026 (Rev.2)'!$B$5:$XI$5,0))</f>
        <v>1000</v>
      </c>
      <c r="BU24" s="320">
        <f>INDEX('Summary sales'!$A$6:$BY$50,MATCH($B24,'Summary sales'!$A$6:$A$50,0),MATCH($BT$3,'Summary sales'!$A$7:$BY$7,0))</f>
        <v>1526.8699999999953</v>
      </c>
      <c r="BV24" s="320">
        <f t="shared" si="18"/>
        <v>526.86999999999534</v>
      </c>
      <c r="BW24" s="321">
        <f t="shared" si="409"/>
        <v>1.5268699999999953</v>
      </c>
      <c r="BX24" s="320">
        <f>INDEX('SO JUNI 2026 (Rev.2)'!$B$6:$BI$51,MATCH(B24,'SO JUNI 2026 (Rev.2)'!$B$6:$B$51,0),MATCH($BX$3,'SO JUNI 2026 (Rev.2)'!$B$5:$XI$5,0))</f>
        <v>5500</v>
      </c>
      <c r="BY24" s="320">
        <f ca="1">INDEX('Summary sales'!$A$6:$BY$50,MATCH($B24,'Summary sales'!$A$6:$A$50,0),MATCH($BX$3,'Summary sales'!$A$7:$BY$7,0))</f>
        <v>2580.21</v>
      </c>
      <c r="BZ24" s="320">
        <f t="shared" ca="1" si="19"/>
        <v>-2919.79</v>
      </c>
      <c r="CA24" s="321">
        <f t="shared" ca="1" si="410"/>
        <v>0.46912909090909094</v>
      </c>
      <c r="CB24" s="320">
        <f>INDEX('SO JUNI 2026 (Rev.2)'!$B$6:$BI$51,MATCH(B24,'SO JUNI 2026 (Rev.2)'!$B$6:$B$51,0),MATCH($CB$3,'SO JUNI 2026 (Rev.2)'!$B$5:$XI$5,0))</f>
        <v>0</v>
      </c>
      <c r="CC24" s="320">
        <f>INDEX('Summary sales'!$A$6:$BY$50,MATCH($B24,'Summary sales'!$A$6:$A$50,0),MATCH($CB$3,'Summary sales'!$A$7:$BY$7,0))</f>
        <v>0</v>
      </c>
      <c r="CD24" s="320">
        <f t="shared" si="20"/>
        <v>0</v>
      </c>
      <c r="CE24" s="321" t="e">
        <f t="shared" si="411"/>
        <v>#DIV/0!</v>
      </c>
      <c r="CF24" s="320">
        <f>INDEX('SO JUNI 2026 (Rev.2)'!$B$6:$BI$51,MATCH(B24,'SO JUNI 2026 (Rev.2)'!$B$6:$B$51,0),MATCH($CF$3,'SO JUNI 2026 (Rev.2)'!$B$5:$XI$5,0))</f>
        <v>89.451612903225808</v>
      </c>
      <c r="CG24" s="320">
        <f>INDEX('Summary sales'!$A$6:$BY$50,MATCH($B24,'Summary sales'!$A$6:$A$50,0),MATCH($CF$3,'Summary sales'!$A$7:$BY$7,0))</f>
        <v>66.153999999994994</v>
      </c>
      <c r="CH24" s="320">
        <f t="shared" si="21"/>
        <v>-23.297612903230814</v>
      </c>
      <c r="CI24" s="321">
        <f t="shared" si="412"/>
        <v>0.73955066714743767</v>
      </c>
      <c r="CJ24" s="320">
        <f>INDEX('SO JUNI 2026 (Rev.2)'!$B$6:$BI$51,MATCH(B24,'SO JUNI 2026 (Rev.2)'!$B$6:$B$51,0),MATCH($CJ$3,'SO JUNI 2026 (Rev.2)'!$B$5:$XI$5,0))</f>
        <v>3500</v>
      </c>
      <c r="CK24" s="320">
        <f>INDEX('Summary sales'!$A$6:$BY$50,MATCH($B24,'Summary sales'!$A$6:$A$50,0),MATCH($CJ$3,'Summary sales'!$A$7:$BY$7,0))</f>
        <v>0</v>
      </c>
      <c r="CL24" s="320">
        <f t="shared" si="22"/>
        <v>-3500</v>
      </c>
      <c r="CM24" s="321">
        <f t="shared" si="413"/>
        <v>0</v>
      </c>
      <c r="CN24" s="320">
        <f>INDEX('SO JUNI 2026 (Rev.2)'!$B$6:$BI$51,MATCH(B24,'SO JUNI 2026 (Rev.2)'!$B$6:$B$51,0),MATCH($CN$3,'SO JUNI 2026 (Rev.2)'!$B$5:$XI$5,0))</f>
        <v>0</v>
      </c>
      <c r="CO24" s="320">
        <f>INDEX('Summary sales'!$A$6:$BY$50,MATCH($B24,'Summary sales'!$A$6:$A$50,0),MATCH($CN$3,'Summary sales'!$A$7:$BY$7,0))</f>
        <v>0</v>
      </c>
      <c r="CP24" s="320">
        <f t="shared" si="23"/>
        <v>0</v>
      </c>
      <c r="CQ24" s="321" t="e">
        <f t="shared" si="414"/>
        <v>#DIV/0!</v>
      </c>
      <c r="CR24" s="320">
        <f>INDEX('SO JUNI 2026 (Rev.2)'!$B$6:$BI$51,MATCH(B24,'SO JUNI 2026 (Rev.2)'!$B$6:$B$51,0),MATCH($CR$3,'SO JUNI 2026 (Rev.2)'!$B$5:$XI$5,0))</f>
        <v>0</v>
      </c>
      <c r="CS24" s="320">
        <f>INDEX('Summary sales'!$A$6:$BY$50,MATCH($B24,'Summary sales'!$A$6:$A$50,0),MATCH($CR$3,'Summary sales'!$A$7:$BY$7,0))</f>
        <v>0</v>
      </c>
      <c r="CT24" s="320">
        <f t="shared" si="24"/>
        <v>0</v>
      </c>
      <c r="CU24" s="321" t="e">
        <f t="shared" si="415"/>
        <v>#DIV/0!</v>
      </c>
      <c r="CV24" s="320">
        <f>INDEX('SO JUNI 2026 (Rev.2)'!$B$6:$BI$51,MATCH(B24,'SO JUNI 2026 (Rev.2)'!$B$6:$B$51,0),MATCH($CV$3,'SO JUNI 2026 (Rev.2)'!$B$5:$XI$5,0))</f>
        <v>2000</v>
      </c>
      <c r="CW24" s="320">
        <f>INDEX('Summary sales'!$A$6:$BY$50,MATCH($B24,'Summary sales'!$A$6:$A$50,0),MATCH($CV$3,'Summary sales'!$A$7:$BY$7,0))</f>
        <v>222.48999999999069</v>
      </c>
      <c r="CX24" s="320">
        <f t="shared" si="25"/>
        <v>-1777.5100000000093</v>
      </c>
      <c r="CY24" s="321">
        <f t="shared" si="416"/>
        <v>0.11124499999999535</v>
      </c>
      <c r="CZ24" s="320">
        <f>INDEX('SO JUNI 2026 (Rev.2)'!$B$6:$BI$51,MATCH(B24,'SO JUNI 2026 (Rev.2)'!$B$6:$B$51,0),MATCH($CZ$3,'SO JUNI 2026 (Rev.2)'!$B$5:$XI$5,0))</f>
        <v>2500</v>
      </c>
      <c r="DA24" s="320">
        <f>INDEX('Summary sales'!$A$6:$BY$50,MATCH($B24,'Summary sales'!$A$6:$A$50,0),MATCH($CZ$3,'Summary sales'!$A$7:$BY$7,0))</f>
        <v>6950.6699999999983</v>
      </c>
      <c r="DB24" s="320">
        <f t="shared" si="26"/>
        <v>4450.6699999999983</v>
      </c>
      <c r="DC24" s="321">
        <f t="shared" si="417"/>
        <v>0.11124499999999535</v>
      </c>
      <c r="DD24" s="320">
        <f>INDEX('SO JUNI 2026 (Rev.2)'!$B$6:$BI$51,MATCH(B24,'SO JUNI 2026 (Rev.2)'!$B$6:$B$51,0),MATCH($DD$3,'SO JUNI 2026 (Rev.2)'!$B$5:$XI$5,0))</f>
        <v>0</v>
      </c>
      <c r="DE24" s="320">
        <f>INDEX('Summary sales'!$A$6:$BY$50,MATCH($B24,'Summary sales'!$A$6:$A$50,0),MATCH($DD$3,'Summary sales'!$A$7:$BY$7,0))</f>
        <v>12560.800000000047</v>
      </c>
      <c r="DF24" s="320">
        <f t="shared" si="27"/>
        <v>12560.800000000047</v>
      </c>
      <c r="DG24" s="321" t="e">
        <f t="shared" si="418"/>
        <v>#DIV/0!</v>
      </c>
      <c r="DH24" s="320">
        <f>INDEX('SO JUNI 2026 (Rev.2)'!$B$6:$BI$51,MATCH(B24,'SO JUNI 2026 (Rev.2)'!$B$6:$B$51,0),MATCH($DH$3,'SO JUNI 2026 (Rev.2)'!$B$5:$XI$5,0))</f>
        <v>10000</v>
      </c>
      <c r="DI24" s="320">
        <f>INDEX('Summary sales'!$A$6:$BY$50,MATCH($B24,'Summary sales'!$A$6:$A$50,0),MATCH($DH$3,'Summary sales'!$A$7:$BY$7,0))</f>
        <v>13154.623000003397</v>
      </c>
      <c r="DJ24" s="320">
        <f t="shared" si="28"/>
        <v>3154.6230000033975</v>
      </c>
      <c r="DK24" s="321">
        <f t="shared" si="419"/>
        <v>1.3154623000003398</v>
      </c>
      <c r="DL24" s="320">
        <f>INDEX('SO JUNI 2026 (Rev.2)'!$B$6:$BI$51,MATCH(B24,'SO JUNI 2026 (Rev.2)'!$B$6:$B$51,0),MATCH($DL$3,'SO JUNI 2026 (Rev.2)'!$B$5:$XI$5,0))</f>
        <v>2020.8603225806426</v>
      </c>
      <c r="DM24" s="320">
        <f>INDEX('Summary sales'!$A$6:$BY$50,MATCH($B24,'Summary sales'!$A$6:$A$50,0),MATCH($DL$3,'Summary sales'!$A$7:$BY$7,0))</f>
        <v>331.37000000011176</v>
      </c>
      <c r="DN24" s="320">
        <f t="shared" si="29"/>
        <v>-1689.4903225805308</v>
      </c>
      <c r="DO24" s="321">
        <f t="shared" si="420"/>
        <v>0.16397471725158699</v>
      </c>
      <c r="DP24" s="320">
        <f>INDEX('SO JUNI 2026 (Rev.2)'!$B$6:$BI$51,MATCH(B24,'SO JUNI 2026 (Rev.2)'!$B$6:$B$51,0),MATCH($DP$3,'SO JUNI 2026 (Rev.2)'!$B$5:$XI$5,0))</f>
        <v>800</v>
      </c>
      <c r="DQ24" s="320">
        <f>INDEX('Summary sales'!$A$6:$BY$50,MATCH($B24,'Summary sales'!$A$6:$A$50,0),MATCH($DP$3,'Summary sales'!$A$7:$BY$7,0))</f>
        <v>0</v>
      </c>
      <c r="DR24" s="320">
        <f t="shared" si="30"/>
        <v>-800</v>
      </c>
      <c r="DS24" s="321">
        <f t="shared" si="421"/>
        <v>0</v>
      </c>
      <c r="DT24" s="320">
        <f>INDEX('SO JUNI 2026 (Rev.2)'!$B$6:$BI$51,MATCH(B24,'SO JUNI 2026 (Rev.2)'!$B$6:$B$51,0),MATCH($DT$3,'SO JUNI 2026 (Rev.2)'!$B$5:$XI$5,0))</f>
        <v>7200</v>
      </c>
      <c r="DU24" s="320">
        <f>INDEX('Summary sales'!$A$6:$BY$50,MATCH($B24,'Summary sales'!$A$6:$A$50,0),MATCH($DT$3,'Summary sales'!$A$7:$BY$7,0))</f>
        <v>10503.699999999255</v>
      </c>
      <c r="DV24" s="320">
        <f t="shared" si="31"/>
        <v>3303.6999999992549</v>
      </c>
      <c r="DW24" s="321">
        <f t="shared" si="422"/>
        <v>1.4588472222221187</v>
      </c>
      <c r="DX24" s="320">
        <f>INDEX('SO JUNI 2026 (Rev.2)'!$B$6:$BI$51,MATCH(B24,'SO JUNI 2026 (Rev.2)'!$B$6:$B$51,0),MATCH($DX$3,'SO JUNI 2026 (Rev.2)'!$B$5:$XI$5,0))</f>
        <v>3499.876774193548</v>
      </c>
      <c r="DY24" s="320">
        <f>INDEX('Summary sales'!$A$6:$BY$50,MATCH($B24,'Summary sales'!$A$6:$A$50,0),MATCH($DX$3,'Summary sales'!$A$7:$BY$7,0))</f>
        <v>2887.390000000014</v>
      </c>
      <c r="DZ24" s="320">
        <f t="shared" si="32"/>
        <v>-612.48677419353407</v>
      </c>
      <c r="EA24" s="321">
        <f t="shared" si="423"/>
        <v>0.82499761742764066</v>
      </c>
      <c r="EB24" s="320">
        <f>INDEX('SO JUNI 2026 (Rev.2)'!$B$6:$BI$51,MATCH(B24,'SO JUNI 2026 (Rev.2)'!$B$6:$B$51,0),MATCH($EB$3,'SO JUNI 2026 (Rev.2)'!$B$5:$XI$5,0))</f>
        <v>2043.2745161290325</v>
      </c>
      <c r="EC24" s="320">
        <f>INDEX('Summary sales'!$A$6:$BY$50,MATCH($B24,'Summary sales'!$A$6:$A$50,0),MATCH($EB$3,'Summary sales'!$A$7:$BY$7,0))</f>
        <v>1013.7900000000373</v>
      </c>
      <c r="ED24" s="320">
        <f t="shared" si="33"/>
        <v>-1029.4845161289952</v>
      </c>
      <c r="EE24" s="321">
        <f t="shared" si="424"/>
        <v>0.49615946951692741</v>
      </c>
      <c r="EF24" s="320">
        <f>INDEX('SO JUNI 2026 (Rev.2)'!$B$6:$BI$51,MATCH(B24,'SO JUNI 2026 (Rev.2)'!$B$6:$B$51,0),MATCH($EF$3,'SO JUNI 2026 (Rev.2)'!$B$5:$XI$5,0))</f>
        <v>0</v>
      </c>
      <c r="EG24" s="320">
        <f>INDEX('Summary sales'!$A$6:$BY$50,MATCH($B24,'Summary sales'!$A$6:$A$50,0),MATCH($EF$3,'Summary sales'!$A$7:$BY$7,0))</f>
        <v>0</v>
      </c>
      <c r="EH24" s="320">
        <f t="shared" si="34"/>
        <v>0</v>
      </c>
      <c r="EI24" s="321" t="e">
        <f t="shared" si="425"/>
        <v>#DIV/0!</v>
      </c>
      <c r="EJ24" s="320">
        <f>INDEX('SO JUNI 2026 (Rev.2)'!$B$6:$BI$51,MATCH(B24,'SO JUNI 2026 (Rev.2)'!$B$6:$B$51,0),MATCH($EJ$3,'SO JUNI 2026 (Rev.2)'!$B$5:$XI$5,0))</f>
        <v>1000</v>
      </c>
      <c r="EK24" s="320">
        <f>INDEX('Summary sales'!$A$6:$BY$50,MATCH($B24,'Summary sales'!$A$6:$A$50,0),MATCH($EJ$3,'Summary sales'!$A$7:$BY$7,0))</f>
        <v>1602.1999999999534</v>
      </c>
      <c r="EL24" s="320">
        <f t="shared" si="35"/>
        <v>602.19999999995343</v>
      </c>
      <c r="EM24" s="321">
        <f t="shared" si="426"/>
        <v>1.6021999999999534</v>
      </c>
      <c r="EN24" s="320">
        <f>INDEX('SO JUNI 2026 (Rev.2)'!$B$6:$BI$51,MATCH(B24,'SO JUNI 2026 (Rev.2)'!$B$6:$B$51,0),MATCH($EN$3,'SO JUNI 2026 (Rev.2)'!$B$5:$XI$5,0))</f>
        <v>11007.047419354845</v>
      </c>
      <c r="EO24" s="320">
        <f>INDEX('Summary sales'!$A$6:$BY$50,MATCH($B24,'Summary sales'!$A$6:$A$50,0),MATCH($EN$3,'Summary sales'!$A$7:$BY$7,0))</f>
        <v>10888.05999999959</v>
      </c>
      <c r="EP24" s="320">
        <f t="shared" si="36"/>
        <v>-118.98741935525504</v>
      </c>
      <c r="EQ24" s="321">
        <f t="shared" si="427"/>
        <v>0.9891898876399835</v>
      </c>
      <c r="ER24" s="320">
        <f>INDEX('SO JUNI 2026 (Rev.2)'!$B$6:$BI$51,MATCH(B24,'SO JUNI 2026 (Rev.2)'!$B$6:$B$51,0),MATCH($ER$3,'SO JUNI 2026 (Rev.2)'!$B$5:$XI$5,0))</f>
        <v>1519.5448387096778</v>
      </c>
      <c r="ES24" s="320">
        <f>INDEX('Summary sales'!$A$6:$BY$50,MATCH($B24,'Summary sales'!$A$6:$A$50,0),MATCH($ER$3,'Summary sales'!$A$7:$BY$7,0))</f>
        <v>2314.6999999999534</v>
      </c>
      <c r="ET24" s="320">
        <f t="shared" si="37"/>
        <v>795.1551612902756</v>
      </c>
      <c r="EU24" s="321">
        <f t="shared" si="428"/>
        <v>1.5232850923737675</v>
      </c>
      <c r="EV24" s="320">
        <f>INDEX('SO JUNI 2026 (Rev.2)'!$B$6:$BI$51,MATCH(B24,'SO JUNI 2026 (Rev.2)'!$B$6:$B$51,0),MATCH($EV$3,'SO JUNI 2026 (Rev.2)'!$B$5:$XI$5,0))</f>
        <v>3999.6741935483842</v>
      </c>
      <c r="EW24" s="320">
        <f>INDEX('Summary sales'!$A$6:$BY$50,MATCH($B24,'Summary sales'!$A$6:$A$50,0),MATCH($EV$3,'Summary sales'!$A$7:$BY$7,0))</f>
        <v>0</v>
      </c>
      <c r="EX24" s="320">
        <f t="shared" si="38"/>
        <v>-3999.6741935483842</v>
      </c>
      <c r="EY24" s="321">
        <f t="shared" si="429"/>
        <v>0</v>
      </c>
      <c r="EZ24" s="320">
        <f>INDEX('SO JUNI 2026 (Rev.2)'!$B$6:$BI$51,MATCH(B24,'SO JUNI 2026 (Rev.2)'!$B$6:$B$51,0),MATCH($EZ$3,'SO JUNI 2026 (Rev.2)'!$B$5:$XI$5,0))</f>
        <v>7000</v>
      </c>
      <c r="FA24" s="320">
        <f>INDEX('Summary sales'!$A$6:$BY$50,MATCH(B24,'Summary sales'!$A$6:$A$50,0),MATCH($EZ$3,'Summary sales'!$A$7:$BY$7,0))</f>
        <v>0</v>
      </c>
      <c r="FB24" s="320">
        <f t="shared" si="39"/>
        <v>-7000</v>
      </c>
      <c r="FC24" s="321">
        <f t="shared" si="430"/>
        <v>0</v>
      </c>
      <c r="FD24" s="320">
        <f>INDEX('SO JUNI 2026 (Rev.2)'!$B$6:$BI$51,MATCH(B24,'SO JUNI 2026 (Rev.2)'!$B$6:$B$51,0),MATCH($FD$3,'SO JUNI 2026 (Rev.2)'!$B$5:$XI$5,0))</f>
        <v>8000</v>
      </c>
      <c r="FE24" s="320">
        <f>INDEX('Summary sales'!$A$6:$BY$50,MATCH($B24,'Summary sales'!$A$6:$A$50,0),MATCH($FD$3,'Summary sales'!$A$7:$BY$7,0))</f>
        <v>5373.4700000002049</v>
      </c>
      <c r="FF24" s="320">
        <f t="shared" si="40"/>
        <v>-2626.5299999997951</v>
      </c>
      <c r="FG24" s="321">
        <f t="shared" si="431"/>
        <v>0.67168375000002556</v>
      </c>
      <c r="FH24" s="320">
        <f>INDEX('SO JUNI 2026 (Rev.2)'!$B$6:$BI$51,MATCH(B24,'SO JUNI 2026 (Rev.2)'!$B$6:$B$51,0),MATCH($FH$3,'SO JUNI 2026 (Rev.2)'!$B$5:$XI$5,0))</f>
        <v>54000</v>
      </c>
      <c r="FI24" s="320">
        <f>INDEX('Summary sales'!$A$6:$BY$50,MATCH($B24,'Summary sales'!$A$6:$A$50,0),MATCH($FH$3,'Summary sales'!$A$7:$BY$7,0))</f>
        <v>51183.949999999255</v>
      </c>
      <c r="FJ24" s="320">
        <f t="shared" si="41"/>
        <v>-2816.0500000007451</v>
      </c>
      <c r="FK24" s="321">
        <f t="shared" si="432"/>
        <v>0.94785092592591214</v>
      </c>
      <c r="FL24" s="320">
        <f>INDEX('SO JUNI 2026 (Rev.2)'!$B$6:$BI$51,MATCH(B24,'SO JUNI 2026 (Rev.2)'!$B$6:$B$51,0),MATCH($FL$3,'SO JUNI 2026 (Rev.2)'!$B$5:$XI$5,0))</f>
        <v>8000</v>
      </c>
      <c r="FM24" s="320">
        <f>INDEX('Summary sales'!$A$6:$BY$50,MATCH(B24,'Summary sales'!$A$6:$A$50,0),MATCH($FL$3,'Summary sales'!$A$7:$BY$7,0))</f>
        <v>6501.2700000000186</v>
      </c>
      <c r="FN24" s="320">
        <f t="shared" si="42"/>
        <v>-1498.7299999999814</v>
      </c>
      <c r="FO24" s="321">
        <f t="shared" si="433"/>
        <v>0.81265875000000232</v>
      </c>
      <c r="FP24" s="320">
        <f>INDEX('SO JUNI 2026 (Rev.2)'!$B$6:$BI$51,MATCH(B24,'SO JUNI 2026 (Rev.2)'!$B$6:$B$51,0),MATCH($FP$3,'SO JUNI 2026 (Rev.2)'!$B$5:$XI$5,0))</f>
        <v>3500</v>
      </c>
      <c r="FQ24" s="320">
        <f>INDEX('Summary sales'!$A$6:$BY$50,MATCH(B24,'Summary sales'!$A$6:$A$50,0),MATCH($FP$3,'Summary sales'!$A$7:$BY$7,0))</f>
        <v>982.29999999981374</v>
      </c>
      <c r="FR24" s="320">
        <f t="shared" si="43"/>
        <v>-2517.7000000001863</v>
      </c>
      <c r="FS24" s="321">
        <f t="shared" si="434"/>
        <v>0.28065714285708965</v>
      </c>
      <c r="FT24" s="320">
        <f>INDEX('SO JUNI 2026 (Rev.2)'!$B$6:$BI$51,MATCH(B24,'SO JUNI 2026 (Rev.2)'!$B$6:$B$51,0),MATCH($FT$3,'SO JUNI 2026 (Rev.2)'!$B$5:$XI$5,0))</f>
        <v>0</v>
      </c>
      <c r="FU24" s="320">
        <f>INDEX('Summary sales'!$A$6:$BY$50,MATCH(B24,'Summary sales'!$A$6:$A$50,0),MATCH($FT$3,'Summary sales'!$A$7:$BY$7,0))</f>
        <v>383.20999999996275</v>
      </c>
      <c r="FV24" s="320">
        <f t="shared" si="44"/>
        <v>383.20999999996275</v>
      </c>
      <c r="FW24" s="321" t="e">
        <f t="shared" si="435"/>
        <v>#DIV/0!</v>
      </c>
      <c r="FX24" s="320">
        <f>INDEX('SO JUNI 2026 (Rev.2)'!$B$6:$BI$51,MATCH(B24,'SO JUNI 2026 (Rev.2)'!$B$6:$B$51,0),MATCH($FX$3,'SO JUNI 2026 (Rev.2)'!$B$5:$XI$5,0))</f>
        <v>3800</v>
      </c>
      <c r="FY24" s="320">
        <f>INDEX('Summary sales'!$A$6:$BY$50,MATCH(B24,'Summary sales'!$A$6:$A$50,0),MATCH($FX$3,'Summary sales'!$A$7:$BY$7,0))</f>
        <v>0</v>
      </c>
      <c r="FZ24" s="320">
        <f t="shared" si="45"/>
        <v>-3800</v>
      </c>
      <c r="GA24" s="321">
        <f t="shared" si="436"/>
        <v>0</v>
      </c>
      <c r="GB24" s="320">
        <f>INDEX('SO JUNI 2026 (Rev.2)'!$B$6:$BI$51,MATCH(B24,'SO JUNI 2026 (Rev.2)'!$B$6:$B$51,0),MATCH($GB$3,'SO JUNI 2026 (Rev.2)'!$B$5:$XI$5,0))</f>
        <v>2044.9996774193546</v>
      </c>
      <c r="GC24" s="320">
        <f>INDEX('Summary sales'!$A$6:$BY$50,MATCH(B24,'Summary sales'!$A$6:$A$50,0),MATCH($GB$3,'Summary sales'!$A$7:$BY$7,0))</f>
        <v>570.48999999999069</v>
      </c>
      <c r="GD24" s="320">
        <f t="shared" si="46"/>
        <v>-1474.5096774193639</v>
      </c>
      <c r="GE24" s="321">
        <f t="shared" si="437"/>
        <v>0.27896825916369278</v>
      </c>
      <c r="GF24" s="320">
        <f>INDEX('SO JUNI 2026 (Rev.2)'!$B$6:$BI$51,MATCH(B24,'SO JUNI 2026 (Rev.2)'!$B$6:$B$51,0),MATCH($GF$3,'SO JUNI 2026 (Rev.2)'!$B$5:$XI$5,0))</f>
        <v>369.61070967741654</v>
      </c>
      <c r="GG24" s="320">
        <f>INDEX('Summary sales'!$A$6:$BY$50,MATCH(B24,'Summary sales'!$A$6:$A$50,0),MATCH($GF$3,'Summary sales'!$A$7:$BY$7,0))</f>
        <v>951.74499999999534</v>
      </c>
      <c r="GH24" s="320">
        <f t="shared" si="47"/>
        <v>582.13429032257886</v>
      </c>
      <c r="GI24" s="321">
        <f t="shared" si="438"/>
        <v>2.5749930266648535</v>
      </c>
      <c r="GJ24" s="320">
        <f>INDEX('SO JUNI 2026 (Rev.2)'!$B$6:$BI$51,MATCH(B24,'SO JUNI 2026 (Rev.2)'!$B$6:$B$51,0),MATCH($GJ$3,'SO JUNI 2026 (Rev.2)'!$B$5:$XI$5,0))</f>
        <v>0</v>
      </c>
      <c r="GK24" s="320">
        <f>INDEX('Summary sales'!$A$6:$BY$50,MATCH(B24,'Summary sales'!$A$6:$A$50,0),MATCH($GJ$3,'Summary sales'!$A$7:$BY$7,0))</f>
        <v>0</v>
      </c>
      <c r="GL24" s="320">
        <f t="shared" si="48"/>
        <v>0</v>
      </c>
      <c r="GM24" s="321" t="e">
        <f t="shared" si="439"/>
        <v>#DIV/0!</v>
      </c>
      <c r="GN24" s="320">
        <f>INDEX('SO JUNI 2026 (Rev.2)'!$B$6:$BI$51,MATCH(B24,'SO JUNI 2026 (Rev.2)'!$B$6:$B$51,0),MATCH($GN$3,'SO JUNI 2026 (Rev.2)'!$B$5:$XI$5,0))</f>
        <v>0</v>
      </c>
      <c r="GO24" s="320">
        <f>INDEX('Summary sales'!$A$6:$BY$50,MATCH($B24,'Summary sales'!$A$6:$A$50,0),MATCH($GN$3,'Summary sales'!$A$7:$BY$7,0))</f>
        <v>0</v>
      </c>
      <c r="GP24" s="320">
        <f t="shared" si="49"/>
        <v>0</v>
      </c>
      <c r="GQ24" s="321" t="e">
        <f t="shared" si="440"/>
        <v>#DIV/0!</v>
      </c>
      <c r="GR24" s="320">
        <f>INDEX('SO JUNI 2026 (Rev.2)'!$B$6:$BI$51,MATCH(B24,'SO JUNI 2026 (Rev.2)'!$B$6:$B$51,0),MATCH($GR$3,'SO JUNI 2026 (Rev.2)'!$B$5:$XI$5,0))</f>
        <v>0</v>
      </c>
      <c r="GS24" s="320">
        <f>INDEX('Summary sales'!$A$6:$BY$50,MATCH($B24,'Summary sales'!$A$6:$A$50,0),MATCH($GR$3,'Summary sales'!$A$7:$BY$7,0))</f>
        <v>36.740000000223517</v>
      </c>
      <c r="GT24" s="320">
        <f t="shared" si="50"/>
        <v>36.740000000223517</v>
      </c>
      <c r="GU24" s="321" t="e">
        <f t="shared" si="441"/>
        <v>#DIV/0!</v>
      </c>
      <c r="GV24" s="320">
        <f>INDEX('SO JUNI 2026 (Rev.2)'!$B$6:$BI$51,MATCH(B24,'SO JUNI 2026 (Rev.2)'!$B$6:$B$51,0),MATCH($GV$3,'SO JUNI 2026 (Rev.2)'!$B$5:$XI$5,0))</f>
        <v>1800</v>
      </c>
      <c r="GW24" s="320">
        <f>INDEX('Summary sales'!$A$6:$BY$50,MATCH(B24,'Summary sales'!$A$6:$A$50,0),MATCH($GV$3,'Summary sales'!$A$7:$BY$7,0))</f>
        <v>2537.0299999999988</v>
      </c>
      <c r="GX24" s="320">
        <f t="shared" si="51"/>
        <v>737.02999999999884</v>
      </c>
      <c r="GY24" s="321">
        <f t="shared" si="442"/>
        <v>1.4094611111111104</v>
      </c>
      <c r="GZ24" s="320">
        <f>INDEX('SO JUNI 2026 (Rev.2)'!$B$6:$BI$51,MATCH(B24,'SO JUNI 2026 (Rev.2)'!$B$6:$B$51,0),MATCH($GZ$3,'SO JUNI 2026 (Rev.2)'!$B$5:$XI$5,0))</f>
        <v>2499.7025806451697</v>
      </c>
      <c r="HA24" s="320">
        <f>INDEX('Summary sales'!$A$6:$BY$50,MATCH(B24,'Summary sales'!$A$6:$A$50,0),MATCH($GZ$3,'Summary sales'!$A$7:$BY$7,0))</f>
        <v>416.16000000014901</v>
      </c>
      <c r="HB24" s="320">
        <f t="shared" si="52"/>
        <v>-2083.5425806450207</v>
      </c>
      <c r="HC24" s="321">
        <f t="shared" si="443"/>
        <v>0.16648380620255179</v>
      </c>
      <c r="HD24" s="320">
        <f>INDEX('SO JUNI 2026 (Rev.2)'!$B$6:$BI$51,MATCH(B24,'SO JUNI 2026 (Rev.2)'!$B$6:$B$51,0),MATCH($HD$3,'SO JUNI 2026 (Rev.2)'!$B$5:$XI$5,0))</f>
        <v>15000</v>
      </c>
      <c r="HE24" s="320">
        <f>INDEX('Summary sales'!$A$6:$BY$50,MATCH(B24,'Summary sales'!$A$6:$A$50,0),MATCH($HD$3,'Summary sales'!$A$7:$BY$7,0))</f>
        <v>7531.9759999999997</v>
      </c>
      <c r="HF24" s="320">
        <f t="shared" si="53"/>
        <v>-7468.0240000000003</v>
      </c>
      <c r="HG24" s="321">
        <f t="shared" si="444"/>
        <v>0.50213173333333327</v>
      </c>
      <c r="HH24" s="320">
        <f>INDEX('SO JUNI 2026 (Rev.2)'!$B$6:$BI$51,MATCH(B24,'SO JUNI 2026 (Rev.2)'!$B$6:$B$51,0),MATCH($HH$3,'SO JUNI 2026 (Rev.2)'!$B$5:$XI$5,0))</f>
        <v>13500</v>
      </c>
      <c r="HI24" s="320">
        <f>INDEX('Summary sales'!$A$6:$BY$50,MATCH(B24,'Summary sales'!$A$6:$A$50,0),MATCH($HH$3,'Summary sales'!$A$7:$BY$7,0))</f>
        <v>4453.8420000001788</v>
      </c>
      <c r="HJ24" s="320">
        <f t="shared" si="54"/>
        <v>-9046.1579999998212</v>
      </c>
      <c r="HK24" s="353">
        <f t="shared" si="445"/>
        <v>0.32991422222223549</v>
      </c>
    </row>
    <row r="25" spans="1:219" s="303" customFormat="1" ht="15" customHeight="1">
      <c r="A25" s="687"/>
      <c r="B25" s="318">
        <f t="shared" si="446"/>
        <v>46190</v>
      </c>
      <c r="C25" s="319" t="str">
        <f t="shared" si="388"/>
        <v>Rab</v>
      </c>
      <c r="D25" s="320">
        <f t="shared" si="389"/>
        <v>222286.63232258061</v>
      </c>
      <c r="E25" s="320">
        <f t="shared" ca="1" si="390"/>
        <v>213361.74500000625</v>
      </c>
      <c r="F25" s="320">
        <f t="shared" ca="1" si="1"/>
        <v>-8924.8873225743591</v>
      </c>
      <c r="G25" s="321">
        <f t="shared" ca="1" si="391"/>
        <v>0.95984964444635323</v>
      </c>
      <c r="H25" s="320">
        <f>INDEX('SO JUNI 2026 (Rev.2)'!$B$6:$BI$51,MATCH(B25,'SO JUNI 2026 (Rev.2)'!$B$6:$B$51,0),MATCH($H$3,'SO JUNI 2026 (Rev.2)'!$B$5:$XI$5,0))</f>
        <v>1199.5729032258068</v>
      </c>
      <c r="I25" s="320">
        <f>INDEX('Summary sales'!$A$6:$BY$50,MATCH(B25,'Summary sales'!$A$6:$A$50,0),MATCH($H$3,'Summary sales'!$A$7:$BY$7,0))</f>
        <v>899.36999999987893</v>
      </c>
      <c r="J25" s="320">
        <f t="shared" si="2"/>
        <v>-300.20290322592791</v>
      </c>
      <c r="K25" s="321">
        <f t="shared" si="392"/>
        <v>0.74974184360229923</v>
      </c>
      <c r="L25" s="320">
        <f>INDEX('SO JUNI 2026 (Rev.2)'!$B$6:$BI$51,MATCH(B25,'SO JUNI 2026 (Rev.2)'!$B$6:$B$51,0),MATCH($L$3,'SO JUNI 2026 (Rev.2)'!$B$5:$XI$5,0))</f>
        <v>2000</v>
      </c>
      <c r="M25" s="320">
        <f>INDEX('Summary sales'!$A$6:$BY$50,MATCH($B25,'Summary sales'!$A$6:$A$50,0),MATCH($L$3,'Summary sales'!$A$7:$BY$7,0))</f>
        <v>1491.9300000015646</v>
      </c>
      <c r="N25" s="320">
        <f t="shared" si="3"/>
        <v>-508.06999999843538</v>
      </c>
      <c r="O25" s="321">
        <f t="shared" si="393"/>
        <v>0.74596500000078236</v>
      </c>
      <c r="P25" s="320">
        <f>INDEX('SO JUNI 2026 (Rev.2)'!$B$6:$BI$51,MATCH(B25,'SO JUNI 2026 (Rev.2)'!$B$6:$B$51,0),MATCH($P$3,'SO JUNI 2026 (Rev.2)'!$B$5:$XI$5,0))</f>
        <v>1200</v>
      </c>
      <c r="Q25" s="320">
        <f>INDEX('Summary sales'!$A$6:$BY$50,MATCH($B25,'Summary sales'!$A$6:$A$50,0),MATCH($P$3,'Summary sales'!$A$7:$BY$7,0))</f>
        <v>1338.3100000000559</v>
      </c>
      <c r="R25" s="320">
        <f t="shared" si="4"/>
        <v>138.31000000005588</v>
      </c>
      <c r="S25" s="321">
        <f t="shared" si="394"/>
        <v>1.1152583333333799</v>
      </c>
      <c r="T25" s="320">
        <f>INDEX('SO JUNI 2026 (Rev.2)'!$B$6:$BI$51,MATCH(B25,'SO JUNI 2026 (Rev.2)'!$B$6:$B$51,0),MATCH($T$3,'SO JUNI 2026 (Rev.2)'!$B$5:$XI$5,0))</f>
        <v>3300</v>
      </c>
      <c r="U25" s="320">
        <f>INDEX('Summary sales'!$A$6:$BY$50,MATCH($B25,'Summary sales'!$A$6:$A$50,0),MATCH($T$3,'Summary sales'!$A$7:$BY$7,0))</f>
        <v>2620.5</v>
      </c>
      <c r="V25" s="320">
        <f t="shared" si="5"/>
        <v>-679.5</v>
      </c>
      <c r="W25" s="321">
        <f t="shared" si="395"/>
        <v>0.79409090909090907</v>
      </c>
      <c r="X25" s="320">
        <f>INDEX('SO JUNI 2026 (Rev.2)'!$B$6:$BI$51,MATCH(B25,'SO JUNI 2026 (Rev.2)'!$B$6:$B$51,0),MATCH($X$3,'SO JUNI 2026 (Rev.2)'!$B$5:$XI$5,0))</f>
        <v>644.02064516129087</v>
      </c>
      <c r="Y25" s="320">
        <f>INDEX('Summary sales'!$A$6:$BY$50,MATCH($B25,'Summary sales'!$A$6:$A$50,0),MATCH($X$3,'Summary sales'!$A$7:$BY$7,0))</f>
        <v>722.64000000001397</v>
      </c>
      <c r="Z25" s="320">
        <f t="shared" si="6"/>
        <v>78.619354838723098</v>
      </c>
      <c r="AA25" s="321">
        <f t="shared" si="396"/>
        <v>1.1220758300675802</v>
      </c>
      <c r="AB25" s="320">
        <f>INDEX('SO JUNI 2026 (Rev.2)'!$B$6:$BI$51,MATCH(B25,'SO JUNI 2026 (Rev.2)'!$B$6:$B$51,0),MATCH($AB$3,'SO JUNI 2026 (Rev.2)'!$B$5:$XI$5,0))</f>
        <v>0</v>
      </c>
      <c r="AC25" s="320">
        <f>INDEX('Summary sales'!$A$6:$BY$50,MATCH($B25,'Summary sales'!$A$6:$A$50,0),MATCH($AB$3,'Summary sales'!$A$7:$BY$7,0))</f>
        <v>0</v>
      </c>
      <c r="AD25" s="320">
        <f t="shared" si="397"/>
        <v>0</v>
      </c>
      <c r="AE25" s="321">
        <f t="shared" si="398"/>
        <v>0</v>
      </c>
      <c r="AF25" s="320">
        <f>INDEX('SO JUNI 2026 (Rev.2)'!$B$6:$BI$51,MATCH(B25,'SO JUNI 2026 (Rev.2)'!$B$6:$B$51,0),MATCH($AF$3,'SO JUNI 2026 (Rev.2)'!$B$5:$XI$5,0))</f>
        <v>150</v>
      </c>
      <c r="AG25" s="320">
        <f>INDEX('Summary sales'!$A$6:$BY$50,MATCH($B25,'Summary sales'!$A$6:$A$50,0),MATCH($AF$3,'Summary sales'!$A$7:$BY$7,0))</f>
        <v>232.01000000000931</v>
      </c>
      <c r="AH25" s="320">
        <f t="shared" si="8"/>
        <v>82.010000000009313</v>
      </c>
      <c r="AI25" s="321">
        <f t="shared" si="399"/>
        <v>1.5467333333333955</v>
      </c>
      <c r="AJ25" s="320">
        <f>INDEX('SO JUNI 2026 (Rev.2)'!$B$6:$BI$51,MATCH(B25,'SO JUNI 2026 (Rev.2)'!$B$6:$B$51,0),MATCH($AJ$3,'SO JUNI 2026 (Rev.2)'!$B$5:$XI$5,0))</f>
        <v>603.76322580644887</v>
      </c>
      <c r="AK25" s="320">
        <f>INDEX('Summary sales'!$A$6:$BY$50,MATCH($B25,'Summary sales'!$A$6:$A$50,0),MATCH($AJ$3,'Summary sales'!$A$7:$BY$7,0))</f>
        <v>1045.6300000000047</v>
      </c>
      <c r="AL25" s="320">
        <f t="shared" si="9"/>
        <v>441.86677419355578</v>
      </c>
      <c r="AM25" s="321">
        <f t="shared" si="400"/>
        <v>1.73185440137291</v>
      </c>
      <c r="AN25" s="320">
        <f>INDEX('SO JUNI 2026 (Rev.2)'!$B$6:$BI$51,MATCH(B25,'SO JUNI 2026 (Rev.2)'!$B$6:$B$51,0),MATCH($AN$3,'SO JUNI 2026 (Rev.2)'!$B$5:$XI$5,0))</f>
        <v>673.27548387096704</v>
      </c>
      <c r="AO25" s="320">
        <f>INDEX('Summary sales'!$A$6:$BY$50,MATCH($B25,'Summary sales'!$A$6:$A$50,0),MATCH($AN$3,'Summary sales'!$A$7:$BY$7,0))</f>
        <v>816.95000000006985</v>
      </c>
      <c r="AP25" s="320">
        <f t="shared" si="10"/>
        <v>143.67451612910281</v>
      </c>
      <c r="AQ25" s="321">
        <f t="shared" si="401"/>
        <v>1.2133963282058819</v>
      </c>
      <c r="AR25" s="320">
        <f>INDEX('SO JUNI 2026 (Rev.2)'!$B$6:$BI$51,MATCH(B25,'SO JUNI 2026 (Rev.2)'!$B$6:$B$51,0),MATCH($AR$3,'SO JUNI 2026 (Rev.2)'!$B$5:$XI$5,0))</f>
        <v>5500</v>
      </c>
      <c r="AS25" s="320">
        <f>INDEX('Summary sales'!$A$6:$BY$50,MATCH($B25,'Summary sales'!$A$6:$A$50,0),MATCH($AR$3,'Summary sales'!$A$7:$BY$7,0))</f>
        <v>5746.0999999996275</v>
      </c>
      <c r="AT25" s="320">
        <f t="shared" si="11"/>
        <v>246.09999999962747</v>
      </c>
      <c r="AU25" s="321">
        <f t="shared" si="402"/>
        <v>1.0447454545453869</v>
      </c>
      <c r="AV25" s="320">
        <f>INDEX('SO JUNI 2026 (Rev.2)'!$B$6:$BI$51,MATCH(B25,'SO JUNI 2026 (Rev.2)'!$B$6:$B$51,0),MATCH($AV$3,'SO JUNI 2026 (Rev.2)'!$B$5:$XI$5,0))</f>
        <v>6000</v>
      </c>
      <c r="AW25" s="320">
        <f>INDEX('Summary sales'!$A$6:$BY$50,MATCH($B25,'Summary sales'!$A$6:$A$50,0),MATCH($AV$3,'Summary sales'!$A$7:$BY$7,0))</f>
        <v>3954.3499999996275</v>
      </c>
      <c r="AX25" s="320">
        <f t="shared" si="12"/>
        <v>-2045.6500000003725</v>
      </c>
      <c r="AY25" s="321">
        <f t="shared" si="403"/>
        <v>0.65905833333327124</v>
      </c>
      <c r="AZ25" s="320">
        <f>INDEX('SO JUNI 2026 (Rev.2)'!$B$6:$BI$51,MATCH(B25,'SO JUNI 2026 (Rev.2)'!$B$6:$B$51,0),MATCH($AZ$3,'SO JUNI 2026 (Rev.2)'!$B$5:$XI$5,0))</f>
        <v>2500</v>
      </c>
      <c r="BA25" s="320">
        <f>INDEX('Summary sales'!$A$6:$BY$50,MATCH($B25,'Summary sales'!$A$6:$A$50,0),MATCH($AZ$3,'Summary sales'!$A$7:$BY$7,0))</f>
        <v>875.14999999990687</v>
      </c>
      <c r="BB25" s="320">
        <f t="shared" si="13"/>
        <v>-1624.8500000000931</v>
      </c>
      <c r="BC25" s="321">
        <f t="shared" si="404"/>
        <v>0.35005999999996273</v>
      </c>
      <c r="BD25" s="320">
        <f>INDEX('SO JUNI 2026 (Rev.2)'!$B$6:$BI$51,MATCH(B25,'SO JUNI 2026 (Rev.2)'!$B$6:$B$51,0),MATCH($BD$3,'SO JUNI 2026 (Rev.2)'!$B$5:$XI$5,0))</f>
        <v>750</v>
      </c>
      <c r="BE25" s="320">
        <f>INDEX('Summary sales'!$A$6:$BY$50,MATCH($B25,'Summary sales'!$A$6:$A$50,0),MATCH($BD$3,'Summary sales'!$A$7:$BY$7,0))</f>
        <v>460.22999999999593</v>
      </c>
      <c r="BF25" s="320">
        <f t="shared" si="14"/>
        <v>-289.77000000000407</v>
      </c>
      <c r="BG25" s="321">
        <f t="shared" si="405"/>
        <v>0.61363999999999452</v>
      </c>
      <c r="BH25" s="320">
        <f>INDEX('SO JUNI 2026 (Rev.2)'!$B$6:$BI$51,MATCH(B25,'SO JUNI 2026 (Rev.2)'!$B$6:$B$51,0),MATCH($BH$3,'SO JUNI 2026 (Rev.2)'!$B$5:$XI$5,0))</f>
        <v>9300</v>
      </c>
      <c r="BI25" s="320">
        <f>INDEX('Summary sales'!$A$6:$BY$50,MATCH($B25,'Summary sales'!$A$6:$A$50,0),MATCH($BH$3,'Summary sales'!$A$7:$BY$7,0))</f>
        <v>11175.489999999991</v>
      </c>
      <c r="BJ25" s="320">
        <f t="shared" si="15"/>
        <v>1875.4899999999907</v>
      </c>
      <c r="BK25" s="321">
        <f t="shared" si="406"/>
        <v>1.2016655913978485</v>
      </c>
      <c r="BL25" s="320">
        <f>INDEX('SO JUNI 2026 (Rev.2)'!$B$6:$BI$51,MATCH(B25,'SO JUNI 2026 (Rev.2)'!$B$6:$B$51,0),MATCH($BL$3,'SO JUNI 2026 (Rev.2)'!$B$5:$XI$5,0))</f>
        <v>9000.0570967741915</v>
      </c>
      <c r="BM25" s="320">
        <f>INDEX('Summary sales'!$A$6:$BY$50,MATCH($B25,'Summary sales'!$A$6:$A$50,0),MATCH($BL$3,'Summary sales'!$A$7:$BY$7,0))</f>
        <v>8301.0300000002608</v>
      </c>
      <c r="BN25" s="320">
        <f t="shared" si="16"/>
        <v>-699.02709677393068</v>
      </c>
      <c r="BO25" s="321">
        <f t="shared" si="407"/>
        <v>0.92233081532066319</v>
      </c>
      <c r="BP25" s="320">
        <f>INDEX('SO JUNI 2026 (Rev.2)'!$B$6:$BI$51,MATCH(B25,'SO JUNI 2026 (Rev.2)'!$B$6:$B$51,0),MATCH($BP$3,'SO JUNI 2026 (Rev.2)'!$B$5:$XI$5,0))</f>
        <v>1300</v>
      </c>
      <c r="BQ25" s="320">
        <f>INDEX('Summary sales'!$A$6:$BY$50,MATCH($B25,'Summary sales'!$A$6:$A$50,0),MATCH($BP$3,'Summary sales'!$A$7:$BY$7,0))</f>
        <v>1359.4299999999348</v>
      </c>
      <c r="BR25" s="320">
        <f t="shared" si="17"/>
        <v>59.429999999934807</v>
      </c>
      <c r="BS25" s="321">
        <f t="shared" si="408"/>
        <v>1.0457153846153344</v>
      </c>
      <c r="BT25" s="320">
        <f>INDEX('SO JUNI 2026 (Rev.2)'!$B$6:$BI$51,MATCH(B25,'SO JUNI 2026 (Rev.2)'!$B$6:$B$51,0),MATCH($BT$3,'SO JUNI 2026 (Rev.2)'!$B$5:$XI$5,0))</f>
        <v>1000</v>
      </c>
      <c r="BU25" s="320">
        <f>INDEX('Summary sales'!$A$6:$BY$50,MATCH($B25,'Summary sales'!$A$6:$A$50,0),MATCH($BT$3,'Summary sales'!$A$7:$BY$7,0))</f>
        <v>1351.390000000014</v>
      </c>
      <c r="BV25" s="320">
        <f t="shared" si="18"/>
        <v>351.39000000001397</v>
      </c>
      <c r="BW25" s="321">
        <f t="shared" si="409"/>
        <v>1.3513900000000141</v>
      </c>
      <c r="BX25" s="320">
        <f>INDEX('SO JUNI 2026 (Rev.2)'!$B$6:$BI$51,MATCH(B25,'SO JUNI 2026 (Rev.2)'!$B$6:$B$51,0),MATCH($BX$3,'SO JUNI 2026 (Rev.2)'!$B$5:$XI$5,0))</f>
        <v>5500</v>
      </c>
      <c r="BY25" s="320">
        <f ca="1">INDEX('Summary sales'!$A$6:$BY$50,MATCH($B25,'Summary sales'!$A$6:$A$50,0),MATCH($BX$3,'Summary sales'!$A$7:$BY$7,0))</f>
        <v>5580.47</v>
      </c>
      <c r="BZ25" s="320">
        <f t="shared" ca="1" si="19"/>
        <v>80.470000000000255</v>
      </c>
      <c r="CA25" s="321">
        <f t="shared" ca="1" si="410"/>
        <v>1.0146309090909091</v>
      </c>
      <c r="CB25" s="320">
        <f>INDEX('SO JUNI 2026 (Rev.2)'!$B$6:$BI$51,MATCH(B25,'SO JUNI 2026 (Rev.2)'!$B$6:$B$51,0),MATCH($CB$3,'SO JUNI 2026 (Rev.2)'!$B$5:$XI$5,0))</f>
        <v>0</v>
      </c>
      <c r="CC25" s="320">
        <f>INDEX('Summary sales'!$A$6:$BY$50,MATCH($B25,'Summary sales'!$A$6:$A$50,0),MATCH($CB$3,'Summary sales'!$A$7:$BY$7,0))</f>
        <v>0</v>
      </c>
      <c r="CD25" s="320">
        <f t="shared" si="20"/>
        <v>0</v>
      </c>
      <c r="CE25" s="321" t="e">
        <f t="shared" si="411"/>
        <v>#DIV/0!</v>
      </c>
      <c r="CF25" s="320">
        <f>INDEX('SO JUNI 2026 (Rev.2)'!$B$6:$BI$51,MATCH(B25,'SO JUNI 2026 (Rev.2)'!$B$6:$B$51,0),MATCH($CF$3,'SO JUNI 2026 (Rev.2)'!$B$5:$XI$5,0))</f>
        <v>89.451612903225808</v>
      </c>
      <c r="CG25" s="320">
        <f>INDEX('Summary sales'!$A$6:$BY$50,MATCH($B25,'Summary sales'!$A$6:$A$50,0),MATCH($CF$3,'Summary sales'!$A$7:$BY$7,0))</f>
        <v>45.126000000003842</v>
      </c>
      <c r="CH25" s="320">
        <f t="shared" si="21"/>
        <v>-44.325612903221966</v>
      </c>
      <c r="CI25" s="321">
        <f t="shared" si="412"/>
        <v>0.50447385503069564</v>
      </c>
      <c r="CJ25" s="320">
        <f>INDEX('SO JUNI 2026 (Rev.2)'!$B$6:$BI$51,MATCH(B25,'SO JUNI 2026 (Rev.2)'!$B$6:$B$51,0),MATCH($CJ$3,'SO JUNI 2026 (Rev.2)'!$B$5:$XI$5,0))</f>
        <v>3500</v>
      </c>
      <c r="CK25" s="320">
        <f>INDEX('Summary sales'!$A$6:$BY$50,MATCH($B25,'Summary sales'!$A$6:$A$50,0),MATCH($CJ$3,'Summary sales'!$A$7:$BY$7,0))</f>
        <v>3913.1999999997206</v>
      </c>
      <c r="CL25" s="320">
        <f t="shared" si="22"/>
        <v>413.1999999997206</v>
      </c>
      <c r="CM25" s="321">
        <f t="shared" si="413"/>
        <v>1.1180571428570629</v>
      </c>
      <c r="CN25" s="320">
        <f>INDEX('SO JUNI 2026 (Rev.2)'!$B$6:$BI$51,MATCH(B25,'SO JUNI 2026 (Rev.2)'!$B$6:$B$51,0),MATCH($CN$3,'SO JUNI 2026 (Rev.2)'!$B$5:$XI$5,0))</f>
        <v>5500</v>
      </c>
      <c r="CO25" s="320">
        <f>INDEX('Summary sales'!$A$6:$BY$50,MATCH($B25,'Summary sales'!$A$6:$A$50,0),MATCH($CN$3,'Summary sales'!$A$7:$BY$7,0))</f>
        <v>5534.7999999998137</v>
      </c>
      <c r="CP25" s="320">
        <f t="shared" si="23"/>
        <v>34.799999999813735</v>
      </c>
      <c r="CQ25" s="321">
        <f t="shared" si="414"/>
        <v>1.0063272727272388</v>
      </c>
      <c r="CR25" s="320">
        <f>INDEX('SO JUNI 2026 (Rev.2)'!$B$6:$BI$51,MATCH(B25,'SO JUNI 2026 (Rev.2)'!$B$6:$B$51,0),MATCH($CR$3,'SO JUNI 2026 (Rev.2)'!$B$5:$XI$5,0))</f>
        <v>0</v>
      </c>
      <c r="CS25" s="320">
        <f>INDEX('Summary sales'!$A$6:$BY$50,MATCH($B25,'Summary sales'!$A$6:$A$50,0),MATCH($CR$3,'Summary sales'!$A$7:$BY$7,0))</f>
        <v>0</v>
      </c>
      <c r="CT25" s="320">
        <f t="shared" si="24"/>
        <v>0</v>
      </c>
      <c r="CU25" s="321">
        <f t="shared" si="415"/>
        <v>1.0063272727272388</v>
      </c>
      <c r="CV25" s="320">
        <f>INDEX('SO JUNI 2026 (Rev.2)'!$B$6:$BI$51,MATCH(B25,'SO JUNI 2026 (Rev.2)'!$B$6:$B$51,0),MATCH($CV$3,'SO JUNI 2026 (Rev.2)'!$B$5:$XI$5,0))</f>
        <v>4000</v>
      </c>
      <c r="CW25" s="320">
        <f>INDEX('Summary sales'!$A$6:$BY$50,MATCH($B25,'Summary sales'!$A$6:$A$50,0),MATCH($CV$3,'Summary sales'!$A$7:$BY$7,0))</f>
        <v>2967.4199999999255</v>
      </c>
      <c r="CX25" s="320">
        <f t="shared" si="25"/>
        <v>-1032.5800000000745</v>
      </c>
      <c r="CY25" s="321">
        <f t="shared" si="416"/>
        <v>0.74185499999998139</v>
      </c>
      <c r="CZ25" s="320">
        <f>INDEX('SO JUNI 2026 (Rev.2)'!$B$6:$BI$51,MATCH(B25,'SO JUNI 2026 (Rev.2)'!$B$6:$B$51,0),MATCH($CZ$3,'SO JUNI 2026 (Rev.2)'!$B$5:$XI$5,0))</f>
        <v>5000</v>
      </c>
      <c r="DA25" s="320">
        <f>INDEX('Summary sales'!$A$6:$BY$50,MATCH($B25,'Summary sales'!$A$6:$A$50,0),MATCH($CZ$3,'Summary sales'!$A$7:$BY$7,0))</f>
        <v>6960.6999999999971</v>
      </c>
      <c r="DB25" s="320">
        <f t="shared" si="26"/>
        <v>1960.6999999999971</v>
      </c>
      <c r="DC25" s="321">
        <f t="shared" si="417"/>
        <v>0.74185499999998139</v>
      </c>
      <c r="DD25" s="320">
        <f>INDEX('SO JUNI 2026 (Rev.2)'!$B$6:$BI$51,MATCH(B25,'SO JUNI 2026 (Rev.2)'!$B$6:$B$51,0),MATCH($DD$3,'SO JUNI 2026 (Rev.2)'!$B$5:$XI$5,0))</f>
        <v>8000</v>
      </c>
      <c r="DE25" s="320">
        <f>INDEX('Summary sales'!$A$6:$BY$50,MATCH($B25,'Summary sales'!$A$6:$A$50,0),MATCH($DD$3,'Summary sales'!$A$7:$BY$7,0))</f>
        <v>12292</v>
      </c>
      <c r="DF25" s="320">
        <f t="shared" si="27"/>
        <v>4292</v>
      </c>
      <c r="DG25" s="321">
        <f t="shared" si="418"/>
        <v>1.5365</v>
      </c>
      <c r="DH25" s="320">
        <f>INDEX('SO JUNI 2026 (Rev.2)'!$B$6:$BI$51,MATCH(B25,'SO JUNI 2026 (Rev.2)'!$B$6:$B$51,0),MATCH($DH$3,'SO JUNI 2026 (Rev.2)'!$B$5:$XI$5,0))</f>
        <v>16000</v>
      </c>
      <c r="DI25" s="320">
        <f>INDEX('Summary sales'!$A$6:$BY$50,MATCH($B25,'Summary sales'!$A$6:$A$50,0),MATCH($DH$3,'Summary sales'!$A$7:$BY$7,0))</f>
        <v>16505.560000002384</v>
      </c>
      <c r="DJ25" s="320">
        <f t="shared" si="28"/>
        <v>505.56000000238419</v>
      </c>
      <c r="DK25" s="321">
        <f t="shared" si="419"/>
        <v>1.0315975000001489</v>
      </c>
      <c r="DL25" s="320">
        <f>INDEX('SO JUNI 2026 (Rev.2)'!$B$6:$BI$51,MATCH(B25,'SO JUNI 2026 (Rev.2)'!$B$6:$B$51,0),MATCH($DL$3,'SO JUNI 2026 (Rev.2)'!$B$5:$XI$5,0))</f>
        <v>2020.8603225806426</v>
      </c>
      <c r="DM25" s="320">
        <f>INDEX('Summary sales'!$A$6:$BY$50,MATCH($B25,'Summary sales'!$A$6:$A$50,0),MATCH($DL$3,'Summary sales'!$A$7:$BY$7,0))</f>
        <v>1092.679999999702</v>
      </c>
      <c r="DN25" s="320">
        <f t="shared" si="29"/>
        <v>-928.18032258094058</v>
      </c>
      <c r="DO25" s="321">
        <f t="shared" si="420"/>
        <v>0.54070040753947179</v>
      </c>
      <c r="DP25" s="320">
        <f>INDEX('SO JUNI 2026 (Rev.2)'!$B$6:$BI$51,MATCH(B25,'SO JUNI 2026 (Rev.2)'!$B$6:$B$51,0),MATCH($DP$3,'SO JUNI 2026 (Rev.2)'!$B$5:$XI$5,0))</f>
        <v>800</v>
      </c>
      <c r="DQ25" s="320">
        <f>INDEX('Summary sales'!$A$6:$BY$50,MATCH($B25,'Summary sales'!$A$6:$A$50,0),MATCH($DP$3,'Summary sales'!$A$7:$BY$7,0))</f>
        <v>25.060000000055879</v>
      </c>
      <c r="DR25" s="320">
        <f t="shared" si="30"/>
        <v>-774.93999999994412</v>
      </c>
      <c r="DS25" s="321">
        <f t="shared" si="421"/>
        <v>3.1325000000069853E-2</v>
      </c>
      <c r="DT25" s="320">
        <f>INDEX('SO JUNI 2026 (Rev.2)'!$B$6:$BI$51,MATCH(B25,'SO JUNI 2026 (Rev.2)'!$B$6:$B$51,0),MATCH($DT$3,'SO JUNI 2026 (Rev.2)'!$B$5:$XI$5,0))</f>
        <v>7200</v>
      </c>
      <c r="DU25" s="320">
        <f>INDEX('Summary sales'!$A$6:$BY$50,MATCH($B25,'Summary sales'!$A$6:$A$50,0),MATCH($DT$3,'Summary sales'!$A$7:$BY$7,0))</f>
        <v>9065.7400000002235</v>
      </c>
      <c r="DV25" s="320">
        <f t="shared" si="31"/>
        <v>1865.7400000002235</v>
      </c>
      <c r="DW25" s="321">
        <f t="shared" si="422"/>
        <v>1.2591305555555865</v>
      </c>
      <c r="DX25" s="320">
        <f>INDEX('SO JUNI 2026 (Rev.2)'!$B$6:$BI$51,MATCH(B25,'SO JUNI 2026 (Rev.2)'!$B$6:$B$51,0),MATCH($DX$3,'SO JUNI 2026 (Rev.2)'!$B$5:$XI$5,0))</f>
        <v>3499.876774193548</v>
      </c>
      <c r="DY25" s="320">
        <f>INDEX('Summary sales'!$A$6:$BY$50,MATCH($B25,'Summary sales'!$A$6:$A$50,0),MATCH($DX$3,'Summary sales'!$A$7:$BY$7,0))</f>
        <v>2524.5299999999697</v>
      </c>
      <c r="DZ25" s="320">
        <f t="shared" si="32"/>
        <v>-975.34677419357831</v>
      </c>
      <c r="EA25" s="321">
        <f t="shared" si="423"/>
        <v>0.72131968148555159</v>
      </c>
      <c r="EB25" s="320">
        <f>INDEX('SO JUNI 2026 (Rev.2)'!$B$6:$BI$51,MATCH(B25,'SO JUNI 2026 (Rev.2)'!$B$6:$B$51,0),MATCH($EB$3,'SO JUNI 2026 (Rev.2)'!$B$5:$XI$5,0))</f>
        <v>2043.2745161290325</v>
      </c>
      <c r="EC25" s="320">
        <f>INDEX('Summary sales'!$A$6:$BY$50,MATCH($B25,'Summary sales'!$A$6:$A$50,0),MATCH($EB$3,'Summary sales'!$A$7:$BY$7,0))</f>
        <v>1447.0900000000838</v>
      </c>
      <c r="ED25" s="320">
        <f t="shared" si="33"/>
        <v>-596.18451612894864</v>
      </c>
      <c r="EE25" s="321">
        <f t="shared" si="424"/>
        <v>0.70822103862068642</v>
      </c>
      <c r="EF25" s="320">
        <f>INDEX('SO JUNI 2026 (Rev.2)'!$B$6:$BI$51,MATCH(B25,'SO JUNI 2026 (Rev.2)'!$B$6:$B$51,0),MATCH($EF$3,'SO JUNI 2026 (Rev.2)'!$B$5:$XI$5,0))</f>
        <v>0</v>
      </c>
      <c r="EG25" s="320">
        <f>INDEX('Summary sales'!$A$6:$BY$50,MATCH($B25,'Summary sales'!$A$6:$A$50,0),MATCH($EF$3,'Summary sales'!$A$7:$BY$7,0))</f>
        <v>0</v>
      </c>
      <c r="EH25" s="320">
        <f t="shared" si="34"/>
        <v>0</v>
      </c>
      <c r="EI25" s="321" t="e">
        <f t="shared" si="425"/>
        <v>#DIV/0!</v>
      </c>
      <c r="EJ25" s="320">
        <f>INDEX('SO JUNI 2026 (Rev.2)'!$B$6:$BI$51,MATCH(B25,'SO JUNI 2026 (Rev.2)'!$B$6:$B$51,0),MATCH($EJ$3,'SO JUNI 2026 (Rev.2)'!$B$5:$XI$5,0))</f>
        <v>1000</v>
      </c>
      <c r="EK25" s="320">
        <f>INDEX('Summary sales'!$A$6:$BY$50,MATCH($B25,'Summary sales'!$A$6:$A$50,0),MATCH($EJ$3,'Summary sales'!$A$7:$BY$7,0))</f>
        <v>1425.4499999999534</v>
      </c>
      <c r="EL25" s="320">
        <f t="shared" si="35"/>
        <v>425.44999999995343</v>
      </c>
      <c r="EM25" s="321">
        <f t="shared" si="426"/>
        <v>1.4254499999999535</v>
      </c>
      <c r="EN25" s="320">
        <f>INDEX('SO JUNI 2026 (Rev.2)'!$B$6:$BI$51,MATCH(B25,'SO JUNI 2026 (Rev.2)'!$B$6:$B$51,0),MATCH($EN$3,'SO JUNI 2026 (Rev.2)'!$B$5:$XI$5,0))</f>
        <v>11007.047419354845</v>
      </c>
      <c r="EO25" s="320">
        <f>INDEX('Summary sales'!$A$6:$BY$50,MATCH($B25,'Summary sales'!$A$6:$A$50,0),MATCH($EN$3,'Summary sales'!$A$7:$BY$7,0))</f>
        <v>8753.480000000447</v>
      </c>
      <c r="EP25" s="320">
        <f t="shared" si="36"/>
        <v>-2253.5674193543982</v>
      </c>
      <c r="EQ25" s="321">
        <f t="shared" si="427"/>
        <v>0.79526140539817114</v>
      </c>
      <c r="ER25" s="320">
        <f>INDEX('SO JUNI 2026 (Rev.2)'!$B$6:$BI$51,MATCH(B25,'SO JUNI 2026 (Rev.2)'!$B$6:$B$51,0),MATCH($ER$3,'SO JUNI 2026 (Rev.2)'!$B$5:$XI$5,0))</f>
        <v>1519.5448387096778</v>
      </c>
      <c r="ES25" s="320">
        <f>INDEX('Summary sales'!$A$6:$BY$50,MATCH($B25,'Summary sales'!$A$6:$A$50,0),MATCH($ER$3,'Summary sales'!$A$7:$BY$7,0))</f>
        <v>1883.3100000000559</v>
      </c>
      <c r="ET25" s="320">
        <f t="shared" si="37"/>
        <v>363.76516129037805</v>
      </c>
      <c r="EU25" s="321">
        <f t="shared" si="428"/>
        <v>1.2393908702287912</v>
      </c>
      <c r="EV25" s="320">
        <f>INDEX('SO JUNI 2026 (Rev.2)'!$B$6:$BI$51,MATCH(B25,'SO JUNI 2026 (Rev.2)'!$B$6:$B$51,0),MATCH($EV$3,'SO JUNI 2026 (Rev.2)'!$B$5:$XI$5,0))</f>
        <v>3999.6741935483842</v>
      </c>
      <c r="EW25" s="320">
        <f>INDEX('Summary sales'!$A$6:$BY$50,MATCH($B25,'Summary sales'!$A$6:$A$50,0),MATCH($EV$3,'Summary sales'!$A$7:$BY$7,0))</f>
        <v>2164.8099999995902</v>
      </c>
      <c r="EX25" s="320">
        <f t="shared" si="38"/>
        <v>-1834.864193548794</v>
      </c>
      <c r="EY25" s="321">
        <f t="shared" si="429"/>
        <v>0.54124658540725779</v>
      </c>
      <c r="EZ25" s="320">
        <f>INDEX('SO JUNI 2026 (Rev.2)'!$B$6:$BI$51,MATCH(B25,'SO JUNI 2026 (Rev.2)'!$B$6:$B$51,0),MATCH($EZ$3,'SO JUNI 2026 (Rev.2)'!$B$5:$XI$5,0))</f>
        <v>7000</v>
      </c>
      <c r="FA25" s="320">
        <f>INDEX('Summary sales'!$A$6:$BY$50,MATCH(B25,'Summary sales'!$A$6:$A$50,0),MATCH($EZ$3,'Summary sales'!$A$7:$BY$7,0))</f>
        <v>0</v>
      </c>
      <c r="FB25" s="320">
        <f t="shared" si="39"/>
        <v>-7000</v>
      </c>
      <c r="FC25" s="321">
        <f t="shared" si="430"/>
        <v>0</v>
      </c>
      <c r="FD25" s="320">
        <f>INDEX('SO JUNI 2026 (Rev.2)'!$B$6:$BI$51,MATCH(B25,'SO JUNI 2026 (Rev.2)'!$B$6:$B$51,0),MATCH($FD$3,'SO JUNI 2026 (Rev.2)'!$B$5:$XI$5,0))</f>
        <v>8000</v>
      </c>
      <c r="FE25" s="320">
        <f>INDEX('Summary sales'!$A$6:$BY$50,MATCH($B25,'Summary sales'!$A$6:$A$50,0),MATCH($FD$3,'Summary sales'!$A$7:$BY$7,0))</f>
        <v>4478.1199999996461</v>
      </c>
      <c r="FF25" s="320">
        <f t="shared" si="40"/>
        <v>-3521.8800000003539</v>
      </c>
      <c r="FG25" s="321">
        <f t="shared" si="431"/>
        <v>0.55976499999995577</v>
      </c>
      <c r="FH25" s="320">
        <f>INDEX('SO JUNI 2026 (Rev.2)'!$B$6:$BI$51,MATCH(B25,'SO JUNI 2026 (Rev.2)'!$B$6:$B$51,0),MATCH($FH$3,'SO JUNI 2026 (Rev.2)'!$B$5:$XI$5,0))</f>
        <v>29000</v>
      </c>
      <c r="FI25" s="320">
        <f>INDEX('Summary sales'!$A$6:$BY$50,MATCH($B25,'Summary sales'!$A$6:$A$50,0),MATCH($FH$3,'Summary sales'!$A$7:$BY$7,0))</f>
        <v>52486.529999999329</v>
      </c>
      <c r="FJ25" s="320">
        <f t="shared" si="41"/>
        <v>23486.529999999329</v>
      </c>
      <c r="FK25" s="321">
        <f t="shared" si="432"/>
        <v>1.8098803448275631</v>
      </c>
      <c r="FL25" s="320">
        <f>INDEX('SO JUNI 2026 (Rev.2)'!$B$6:$BI$51,MATCH(B25,'SO JUNI 2026 (Rev.2)'!$B$6:$B$51,0),MATCH($FL$3,'SO JUNI 2026 (Rev.2)'!$B$5:$XI$5,0))</f>
        <v>8000</v>
      </c>
      <c r="FM25" s="320">
        <f>INDEX('Summary sales'!$A$6:$BY$50,MATCH(B25,'Summary sales'!$A$6:$A$50,0),MATCH($FL$3,'Summary sales'!$A$7:$BY$7,0))</f>
        <v>6689.3300000000745</v>
      </c>
      <c r="FN25" s="320">
        <f t="shared" si="42"/>
        <v>-1310.6699999999255</v>
      </c>
      <c r="FO25" s="321">
        <f t="shared" si="433"/>
        <v>0.83616625000000933</v>
      </c>
      <c r="FP25" s="320">
        <f>INDEX('SO JUNI 2026 (Rev.2)'!$B$6:$BI$51,MATCH(B25,'SO JUNI 2026 (Rev.2)'!$B$6:$B$51,0),MATCH($FP$3,'SO JUNI 2026 (Rev.2)'!$B$5:$XI$5,0))</f>
        <v>3500</v>
      </c>
      <c r="FQ25" s="320">
        <f>INDEX('Summary sales'!$A$6:$BY$50,MATCH(B25,'Summary sales'!$A$6:$A$50,0),MATCH($FP$3,'Summary sales'!$A$7:$BY$7,0))</f>
        <v>4053.1000000005588</v>
      </c>
      <c r="FR25" s="320">
        <f t="shared" si="43"/>
        <v>553.10000000055879</v>
      </c>
      <c r="FS25" s="321">
        <f t="shared" si="434"/>
        <v>1.1580285714287311</v>
      </c>
      <c r="FT25" s="320">
        <f>INDEX('SO JUNI 2026 (Rev.2)'!$B$6:$BI$51,MATCH(B25,'SO JUNI 2026 (Rev.2)'!$B$6:$B$51,0),MATCH($FT$3,'SO JUNI 2026 (Rev.2)'!$B$5:$XI$5,0))</f>
        <v>850</v>
      </c>
      <c r="FU25" s="320">
        <f>INDEX('Summary sales'!$A$6:$BY$50,MATCH(B25,'Summary sales'!$A$6:$A$50,0),MATCH($FT$3,'Summary sales'!$A$7:$BY$7,0))</f>
        <v>237.54000000003725</v>
      </c>
      <c r="FV25" s="320">
        <f t="shared" si="44"/>
        <v>-612.45999999996275</v>
      </c>
      <c r="FW25" s="321">
        <f t="shared" si="435"/>
        <v>0.27945882352945561</v>
      </c>
      <c r="FX25" s="320">
        <f>INDEX('SO JUNI 2026 (Rev.2)'!$B$6:$BI$51,MATCH(B25,'SO JUNI 2026 (Rev.2)'!$B$6:$B$51,0),MATCH($FX$3,'SO JUNI 2026 (Rev.2)'!$B$5:$XI$5,0))</f>
        <v>3800</v>
      </c>
      <c r="FY25" s="320">
        <f>INDEX('Summary sales'!$A$6:$BY$50,MATCH(B25,'Summary sales'!$A$6:$A$50,0),MATCH($FX$3,'Summary sales'!$A$7:$BY$7,0))</f>
        <v>0</v>
      </c>
      <c r="FZ25" s="320">
        <f t="shared" si="45"/>
        <v>-3800</v>
      </c>
      <c r="GA25" s="321">
        <f t="shared" si="436"/>
        <v>0</v>
      </c>
      <c r="GB25" s="320">
        <f>INDEX('SO JUNI 2026 (Rev.2)'!$B$6:$BI$51,MATCH(B25,'SO JUNI 2026 (Rev.2)'!$B$6:$B$51,0),MATCH($GB$3,'SO JUNI 2026 (Rev.2)'!$B$5:$XI$5,0))</f>
        <v>2044.9996774193546</v>
      </c>
      <c r="GC25" s="320">
        <f>INDEX('Summary sales'!$A$6:$BY$50,MATCH(B25,'Summary sales'!$A$6:$A$50,0),MATCH($GB$3,'Summary sales'!$A$7:$BY$7,0))</f>
        <v>0</v>
      </c>
      <c r="GD25" s="320">
        <f t="shared" si="46"/>
        <v>-2044.9996774193546</v>
      </c>
      <c r="GE25" s="321">
        <f t="shared" si="437"/>
        <v>0</v>
      </c>
      <c r="GF25" s="320">
        <f>INDEX('SO JUNI 2026 (Rev.2)'!$B$6:$BI$51,MATCH(B25,'SO JUNI 2026 (Rev.2)'!$B$6:$B$51,0),MATCH($GF$3,'SO JUNI 2026 (Rev.2)'!$B$5:$XI$5,0))</f>
        <v>369.61070967741654</v>
      </c>
      <c r="GG25" s="320">
        <f>INDEX('Summary sales'!$A$6:$BY$50,MATCH(B25,'Summary sales'!$A$6:$A$50,0),MATCH($GF$3,'Summary sales'!$A$7:$BY$7,0))</f>
        <v>1034.6280000000261</v>
      </c>
      <c r="GH25" s="320">
        <f t="shared" si="47"/>
        <v>665.0172903226096</v>
      </c>
      <c r="GI25" s="321">
        <f t="shared" si="438"/>
        <v>2.7992370700053946</v>
      </c>
      <c r="GJ25" s="320">
        <f>INDEX('SO JUNI 2026 (Rev.2)'!$B$6:$BI$51,MATCH(B25,'SO JUNI 2026 (Rev.2)'!$B$6:$B$51,0),MATCH($GJ$3,'SO JUNI 2026 (Rev.2)'!$B$5:$XI$5,0))</f>
        <v>0</v>
      </c>
      <c r="GK25" s="320">
        <f>INDEX('Summary sales'!$A$6:$BY$50,MATCH(B25,'Summary sales'!$A$6:$A$50,0),MATCH($GJ$3,'Summary sales'!$A$7:$BY$7,0))</f>
        <v>0</v>
      </c>
      <c r="GL25" s="320">
        <f t="shared" si="48"/>
        <v>0</v>
      </c>
      <c r="GM25" s="321" t="e">
        <f t="shared" si="439"/>
        <v>#DIV/0!</v>
      </c>
      <c r="GN25" s="320">
        <f>INDEX('SO JUNI 2026 (Rev.2)'!$B$6:$BI$51,MATCH(B25,'SO JUNI 2026 (Rev.2)'!$B$6:$B$51,0),MATCH($GN$3,'SO JUNI 2026 (Rev.2)'!$B$5:$XI$5,0))</f>
        <v>0</v>
      </c>
      <c r="GO25" s="320">
        <f>INDEX('Summary sales'!$A$6:$BY$50,MATCH($B25,'Summary sales'!$A$6:$A$50,0),MATCH($GN$3,'Summary sales'!$A$7:$BY$7,0))</f>
        <v>0</v>
      </c>
      <c r="GP25" s="320">
        <f t="shared" si="49"/>
        <v>0</v>
      </c>
      <c r="GQ25" s="321" t="e">
        <f t="shared" si="440"/>
        <v>#DIV/0!</v>
      </c>
      <c r="GR25" s="320">
        <f>INDEX('SO JUNI 2026 (Rev.2)'!$B$6:$BI$51,MATCH(B25,'SO JUNI 2026 (Rev.2)'!$B$6:$B$51,0),MATCH($GR$3,'SO JUNI 2026 (Rev.2)'!$B$5:$XI$5,0))</f>
        <v>1121.900322580635</v>
      </c>
      <c r="GS25" s="320">
        <f>INDEX('Summary sales'!$A$6:$BY$50,MATCH($B25,'Summary sales'!$A$6:$A$50,0),MATCH($GR$3,'Summary sales'!$A$7:$BY$7,0))</f>
        <v>812.79000000003725</v>
      </c>
      <c r="GT25" s="320">
        <f t="shared" si="50"/>
        <v>-309.11032258059777</v>
      </c>
      <c r="GU25" s="321">
        <f t="shared" si="441"/>
        <v>0.72447612648013937</v>
      </c>
      <c r="GV25" s="320">
        <f>INDEX('SO JUNI 2026 (Rev.2)'!$B$6:$BI$51,MATCH(B25,'SO JUNI 2026 (Rev.2)'!$B$6:$B$51,0),MATCH($GV$3,'SO JUNI 2026 (Rev.2)'!$B$5:$XI$5,0))</f>
        <v>1800</v>
      </c>
      <c r="GW25" s="320">
        <f>INDEX('Summary sales'!$A$6:$BY$50,MATCH(B25,'Summary sales'!$A$6:$A$50,0),MATCH($GV$3,'Summary sales'!$A$7:$BY$7,0))</f>
        <v>2858.6999999999971</v>
      </c>
      <c r="GX25" s="320">
        <f t="shared" si="51"/>
        <v>1058.6999999999971</v>
      </c>
      <c r="GY25" s="321">
        <f t="shared" si="442"/>
        <v>1.588166666666665</v>
      </c>
      <c r="GZ25" s="320">
        <f>INDEX('SO JUNI 2026 (Rev.2)'!$B$6:$BI$51,MATCH(B25,'SO JUNI 2026 (Rev.2)'!$B$6:$B$51,0),MATCH($GZ$3,'SO JUNI 2026 (Rev.2)'!$B$5:$XI$5,0))</f>
        <v>2499.7025806451697</v>
      </c>
      <c r="HA25" s="320">
        <f>INDEX('Summary sales'!$A$6:$BY$50,MATCH(B25,'Summary sales'!$A$6:$A$50,0),MATCH($GZ$3,'Summary sales'!$A$7:$BY$7,0))</f>
        <v>3245.0200000000186</v>
      </c>
      <c r="HB25" s="320">
        <f t="shared" si="52"/>
        <v>745.31741935484888</v>
      </c>
      <c r="HC25" s="321">
        <f t="shared" si="443"/>
        <v>1.2981624394540903</v>
      </c>
      <c r="HD25" s="320">
        <f>INDEX('SO JUNI 2026 (Rev.2)'!$B$6:$BI$51,MATCH(B25,'SO JUNI 2026 (Rev.2)'!$B$6:$B$51,0),MATCH($HD$3,'SO JUNI 2026 (Rev.2)'!$B$5:$XI$5,0))</f>
        <v>15000</v>
      </c>
      <c r="HE25" s="320">
        <f>INDEX('Summary sales'!$A$6:$BY$50,MATCH(B25,'Summary sales'!$A$6:$A$50,0),MATCH($HD$3,'Summary sales'!$A$7:$BY$7,0))</f>
        <v>4015.154</v>
      </c>
      <c r="HF25" s="320">
        <f t="shared" si="53"/>
        <v>-10984.846</v>
      </c>
      <c r="HG25" s="321">
        <f t="shared" si="444"/>
        <v>0.26767693333333331</v>
      </c>
      <c r="HH25" s="320">
        <f>INDEX('SO JUNI 2026 (Rev.2)'!$B$6:$BI$51,MATCH(B25,'SO JUNI 2026 (Rev.2)'!$B$6:$B$51,0),MATCH($HH$3,'SO JUNI 2026 (Rev.2)'!$B$5:$XI$5,0))</f>
        <v>13500</v>
      </c>
      <c r="HI25" s="320">
        <f>INDEX('Summary sales'!$A$6:$BY$50,MATCH(B25,'Summary sales'!$A$6:$A$50,0),MATCH($HH$3,'Summary sales'!$A$7:$BY$7,0))</f>
        <v>8878.8970000036061</v>
      </c>
      <c r="HJ25" s="320">
        <f t="shared" si="54"/>
        <v>-4621.1029999963939</v>
      </c>
      <c r="HK25" s="353">
        <f t="shared" si="445"/>
        <v>0.65769607407434116</v>
      </c>
    </row>
    <row r="26" spans="1:219" ht="15" customHeight="1">
      <c r="A26" s="687"/>
      <c r="B26" s="318">
        <f>B25+1</f>
        <v>46191</v>
      </c>
      <c r="C26" s="319" t="str">
        <f t="shared" ref="C26:C29" si="447">TEXT(B26,"ddd")</f>
        <v>Kam</v>
      </c>
      <c r="D26" s="320">
        <f t="shared" ref="D26:D29" si="448">SUMIF($H$4:$HJ$4,$D$4,H26:HJ26)</f>
        <v>222286.63232258061</v>
      </c>
      <c r="E26" s="320">
        <f t="shared" ref="E26:E29" ca="1" si="449">SUMIF($H$4:$HJ$4,$E$4,H26:HJ26)</f>
        <v>229157.71299999914</v>
      </c>
      <c r="F26" s="320">
        <f t="shared" ca="1" si="1"/>
        <v>6871.080677418533</v>
      </c>
      <c r="G26" s="321">
        <f t="shared" ref="G26:G29" ca="1" si="450">E26/D26</f>
        <v>1.0309109036635513</v>
      </c>
      <c r="H26" s="320">
        <f>INDEX('SO JUNI 2026 (Rev.2)'!$B$6:$BI$51,MATCH(B26,'SO JUNI 2026 (Rev.2)'!$B$6:$B$51,0),MATCH($H$3,'SO JUNI 2026 (Rev.2)'!$B$5:$XI$5,0))</f>
        <v>1199.5729032258068</v>
      </c>
      <c r="I26" s="320">
        <f>INDEX('Summary sales'!$A$6:$BY$50,MATCH(B26,'Summary sales'!$A$6:$A$50,0),MATCH($H$3,'Summary sales'!$A$7:$BY$7,0))</f>
        <v>1032.7900000000373</v>
      </c>
      <c r="J26" s="320">
        <f t="shared" si="2"/>
        <v>-166.78290322576959</v>
      </c>
      <c r="K26" s="321">
        <f t="shared" ref="K26:K29" si="451">I26/H26</f>
        <v>0.86096476272741007</v>
      </c>
      <c r="L26" s="320">
        <f>INDEX('SO JUNI 2026 (Rev.2)'!$B$6:$BI$51,MATCH(B26,'SO JUNI 2026 (Rev.2)'!$B$6:$B$51,0),MATCH($L$3,'SO JUNI 2026 (Rev.2)'!$B$5:$XI$5,0))</f>
        <v>2000</v>
      </c>
      <c r="M26" s="320">
        <f>INDEX('Summary sales'!$A$6:$BY$50,MATCH($B26,'Summary sales'!$A$6:$A$50,0),MATCH($L$3,'Summary sales'!$A$7:$BY$7,0))</f>
        <v>1688.3899999987334</v>
      </c>
      <c r="N26" s="320">
        <f t="shared" si="3"/>
        <v>-311.6100000012666</v>
      </c>
      <c r="O26" s="321">
        <f t="shared" ref="O26:O29" si="452">M26/L26</f>
        <v>0.84419499999936665</v>
      </c>
      <c r="P26" s="320">
        <f>INDEX('SO JUNI 2026 (Rev.2)'!$B$6:$BI$51,MATCH(B26,'SO JUNI 2026 (Rev.2)'!$B$6:$B$51,0),MATCH($P$3,'SO JUNI 2026 (Rev.2)'!$B$5:$XI$5,0))</f>
        <v>1200</v>
      </c>
      <c r="Q26" s="320">
        <f>INDEX('Summary sales'!$A$6:$BY$50,MATCH($B26,'Summary sales'!$A$6:$A$50,0),MATCH($P$3,'Summary sales'!$A$7:$BY$7,0))</f>
        <v>1302.5499999998137</v>
      </c>
      <c r="R26" s="320">
        <f t="shared" si="4"/>
        <v>102.54999999981374</v>
      </c>
      <c r="S26" s="321">
        <f t="shared" ref="S26:S29" si="453">Q26/P26</f>
        <v>1.0854583333331782</v>
      </c>
      <c r="T26" s="320">
        <f>INDEX('SO JUNI 2026 (Rev.2)'!$B$6:$BI$51,MATCH(B26,'SO JUNI 2026 (Rev.2)'!$B$6:$B$51,0),MATCH($T$3,'SO JUNI 2026 (Rev.2)'!$B$5:$XI$5,0))</f>
        <v>3300</v>
      </c>
      <c r="U26" s="320">
        <f>INDEX('Summary sales'!$A$6:$BY$50,MATCH($B26,'Summary sales'!$A$6:$A$50,0),MATCH($T$3,'Summary sales'!$A$7:$BY$7,0))</f>
        <v>3877</v>
      </c>
      <c r="V26" s="320">
        <f t="shared" si="5"/>
        <v>577</v>
      </c>
      <c r="W26" s="321">
        <f t="shared" ref="W26:W29" si="454">U26/T26</f>
        <v>1.1748484848484848</v>
      </c>
      <c r="X26" s="320">
        <f>INDEX('SO JUNI 2026 (Rev.2)'!$B$6:$BI$51,MATCH(B26,'SO JUNI 2026 (Rev.2)'!$B$6:$B$51,0),MATCH($X$3,'SO JUNI 2026 (Rev.2)'!$B$5:$XI$5,0))</f>
        <v>644.02064516129087</v>
      </c>
      <c r="Y26" s="320">
        <f>INDEX('Summary sales'!$A$6:$BY$50,MATCH($B26,'Summary sales'!$A$6:$A$50,0),MATCH($X$3,'Summary sales'!$A$7:$BY$7,0))</f>
        <v>687.13000000000466</v>
      </c>
      <c r="Z26" s="320">
        <f t="shared" si="6"/>
        <v>43.109354838713784</v>
      </c>
      <c r="AA26" s="321">
        <f t="shared" ref="AA26:AA29" si="455">Y26/X26</f>
        <v>1.0669378461119321</v>
      </c>
      <c r="AB26" s="320">
        <f>INDEX('SO JUNI 2026 (Rev.2)'!$B$6:$BI$51,MATCH(B26,'SO JUNI 2026 (Rev.2)'!$B$6:$B$51,0),MATCH($AB$3,'SO JUNI 2026 (Rev.2)'!$B$5:$XI$5,0))</f>
        <v>0</v>
      </c>
      <c r="AC26" s="320">
        <f>INDEX('Summary sales'!$A$6:$BY$50,MATCH($B26,'Summary sales'!$A$6:$A$50,0),MATCH($AB$3,'Summary sales'!$A$7:$BY$7,0))</f>
        <v>0</v>
      </c>
      <c r="AD26" s="320">
        <f t="shared" ref="AD26:AD29" si="456">AC26-AB26</f>
        <v>0</v>
      </c>
      <c r="AE26" s="321">
        <f t="shared" si="398"/>
        <v>0</v>
      </c>
      <c r="AF26" s="320">
        <f>INDEX('SO JUNI 2026 (Rev.2)'!$B$6:$BI$51,MATCH(B26,'SO JUNI 2026 (Rev.2)'!$B$6:$B$51,0),MATCH($AF$3,'SO JUNI 2026 (Rev.2)'!$B$5:$XI$5,0))</f>
        <v>150</v>
      </c>
      <c r="AG26" s="320">
        <f>INDEX('Summary sales'!$A$6:$BY$50,MATCH($B26,'Summary sales'!$A$6:$A$50,0),MATCH($AF$3,'Summary sales'!$A$7:$BY$7,0))</f>
        <v>271.05999999999767</v>
      </c>
      <c r="AH26" s="320">
        <f t="shared" si="8"/>
        <v>121.05999999999767</v>
      </c>
      <c r="AI26" s="321">
        <f t="shared" ref="AI26:AI29" si="457">AG26/AF26</f>
        <v>1.8070666666666511</v>
      </c>
      <c r="AJ26" s="320">
        <f>INDEX('SO JUNI 2026 (Rev.2)'!$B$6:$BI$51,MATCH(B26,'SO JUNI 2026 (Rev.2)'!$B$6:$B$51,0),MATCH($AJ$3,'SO JUNI 2026 (Rev.2)'!$B$5:$XI$5,0))</f>
        <v>603.76322580644887</v>
      </c>
      <c r="AK26" s="320">
        <f>INDEX('Summary sales'!$A$6:$BY$50,MATCH($B26,'Summary sales'!$A$6:$A$50,0),MATCH($AJ$3,'Summary sales'!$A$7:$BY$7,0))</f>
        <v>947.79000000003725</v>
      </c>
      <c r="AL26" s="320">
        <f t="shared" si="9"/>
        <v>344.02677419358838</v>
      </c>
      <c r="AM26" s="321">
        <f t="shared" ref="AM26:AM29" si="458">AK26/AJ26</f>
        <v>1.5698041210344842</v>
      </c>
      <c r="AN26" s="320">
        <f>INDEX('SO JUNI 2026 (Rev.2)'!$B$6:$BI$51,MATCH(B26,'SO JUNI 2026 (Rev.2)'!$B$6:$B$51,0),MATCH($AN$3,'SO JUNI 2026 (Rev.2)'!$B$5:$XI$5,0))</f>
        <v>673.27548387096704</v>
      </c>
      <c r="AO26" s="320">
        <f>INDEX('Summary sales'!$A$6:$BY$50,MATCH($B26,'Summary sales'!$A$6:$A$50,0),MATCH($AN$3,'Summary sales'!$A$7:$BY$7,0))</f>
        <v>752.92999999993481</v>
      </c>
      <c r="AP26" s="320">
        <f t="shared" si="10"/>
        <v>79.654516128967771</v>
      </c>
      <c r="AQ26" s="321">
        <f t="shared" ref="AQ26:AQ29" si="459">AO26/AN26</f>
        <v>1.1183089508487636</v>
      </c>
      <c r="AR26" s="320">
        <f>INDEX('SO JUNI 2026 (Rev.2)'!$B$6:$BI$51,MATCH(B26,'SO JUNI 2026 (Rev.2)'!$B$6:$B$51,0),MATCH($AR$3,'SO JUNI 2026 (Rev.2)'!$B$5:$XI$5,0))</f>
        <v>5500</v>
      </c>
      <c r="AS26" s="320">
        <f>INDEX('Summary sales'!$A$6:$BY$50,MATCH($B26,'Summary sales'!$A$6:$A$50,0),MATCH($AR$3,'Summary sales'!$A$7:$BY$7,0))</f>
        <v>6087.230000000447</v>
      </c>
      <c r="AT26" s="320">
        <f t="shared" si="11"/>
        <v>587.23000000044703</v>
      </c>
      <c r="AU26" s="321">
        <f t="shared" ref="AU26:AU29" si="460">AS26/AR26</f>
        <v>1.1067690909091721</v>
      </c>
      <c r="AV26" s="320">
        <f>INDEX('SO JUNI 2026 (Rev.2)'!$B$6:$BI$51,MATCH(B26,'SO JUNI 2026 (Rev.2)'!$B$6:$B$51,0),MATCH($AV$3,'SO JUNI 2026 (Rev.2)'!$B$5:$XI$5,0))</f>
        <v>6000</v>
      </c>
      <c r="AW26" s="320">
        <f>INDEX('Summary sales'!$A$6:$BY$50,MATCH($B26,'Summary sales'!$A$6:$A$50,0),MATCH($AV$3,'Summary sales'!$A$7:$BY$7,0))</f>
        <v>3870.160000000149</v>
      </c>
      <c r="AX26" s="320">
        <f t="shared" si="12"/>
        <v>-2129.839999999851</v>
      </c>
      <c r="AY26" s="321">
        <f t="shared" ref="AY26:AY29" si="461">AW26/AV26</f>
        <v>0.64502666666669151</v>
      </c>
      <c r="AZ26" s="320">
        <f>INDEX('SO JUNI 2026 (Rev.2)'!$B$6:$BI$51,MATCH(B26,'SO JUNI 2026 (Rev.2)'!$B$6:$B$51,0),MATCH($AZ$3,'SO JUNI 2026 (Rev.2)'!$B$5:$XI$5,0))</f>
        <v>2500</v>
      </c>
      <c r="BA26" s="320">
        <f>INDEX('Summary sales'!$A$6:$BY$50,MATCH($B26,'Summary sales'!$A$6:$A$50,0),MATCH($AZ$3,'Summary sales'!$A$7:$BY$7,0))</f>
        <v>2626.4500000001863</v>
      </c>
      <c r="BB26" s="320">
        <f t="shared" si="13"/>
        <v>126.45000000018626</v>
      </c>
      <c r="BC26" s="321">
        <f t="shared" ref="BC26:BC29" si="462">BA26/AZ26</f>
        <v>1.0505800000000745</v>
      </c>
      <c r="BD26" s="320">
        <f>INDEX('SO JUNI 2026 (Rev.2)'!$B$6:$BI$51,MATCH(B26,'SO JUNI 2026 (Rev.2)'!$B$6:$B$51,0),MATCH($BD$3,'SO JUNI 2026 (Rev.2)'!$B$5:$XI$5,0))</f>
        <v>750</v>
      </c>
      <c r="BE26" s="320">
        <f>INDEX('Summary sales'!$A$6:$BY$50,MATCH($B26,'Summary sales'!$A$6:$A$50,0),MATCH($BD$3,'Summary sales'!$A$7:$BY$7,0))</f>
        <v>591.27000000000407</v>
      </c>
      <c r="BF26" s="320">
        <f t="shared" si="14"/>
        <v>-158.72999999999593</v>
      </c>
      <c r="BG26" s="321">
        <f t="shared" ref="BG26:BG29" si="463">BE26/BD26</f>
        <v>0.78836000000000539</v>
      </c>
      <c r="BH26" s="320">
        <f>INDEX('SO JUNI 2026 (Rev.2)'!$B$6:$BI$51,MATCH(B26,'SO JUNI 2026 (Rev.2)'!$B$6:$B$51,0),MATCH($BH$3,'SO JUNI 2026 (Rev.2)'!$B$5:$XI$5,0))</f>
        <v>9300</v>
      </c>
      <c r="BI26" s="320">
        <f>INDEX('Summary sales'!$A$6:$BY$50,MATCH($B26,'Summary sales'!$A$6:$A$50,0),MATCH($BH$3,'Summary sales'!$A$7:$BY$7,0))</f>
        <v>10880.10999999987</v>
      </c>
      <c r="BJ26" s="320">
        <f t="shared" si="15"/>
        <v>1580.1099999998696</v>
      </c>
      <c r="BK26" s="321">
        <f t="shared" ref="BK26:BK29" si="464">BI26/BH26</f>
        <v>1.1699043010752548</v>
      </c>
      <c r="BL26" s="320">
        <f>INDEX('SO JUNI 2026 (Rev.2)'!$B$6:$BI$51,MATCH(B26,'SO JUNI 2026 (Rev.2)'!$B$6:$B$51,0),MATCH($BL$3,'SO JUNI 2026 (Rev.2)'!$B$5:$XI$5,0))</f>
        <v>9000.0570967741915</v>
      </c>
      <c r="BM26" s="320">
        <f>INDEX('Summary sales'!$A$6:$BY$50,MATCH($B26,'Summary sales'!$A$6:$A$50,0),MATCH($BL$3,'Summary sales'!$A$7:$BY$7,0))</f>
        <v>6393.6199999996461</v>
      </c>
      <c r="BN26" s="320">
        <f t="shared" si="16"/>
        <v>-2606.4370967745454</v>
      </c>
      <c r="BO26" s="321">
        <f t="shared" ref="BO26:BO29" si="465">BM26/BL26</f>
        <v>0.71039771539796714</v>
      </c>
      <c r="BP26" s="320">
        <f>INDEX('SO JUNI 2026 (Rev.2)'!$B$6:$BI$51,MATCH(B26,'SO JUNI 2026 (Rev.2)'!$B$6:$B$51,0),MATCH($BP$3,'SO JUNI 2026 (Rev.2)'!$B$5:$XI$5,0))</f>
        <v>1300</v>
      </c>
      <c r="BQ26" s="320">
        <f>INDEX('Summary sales'!$A$6:$BY$50,MATCH($B26,'Summary sales'!$A$6:$A$50,0),MATCH($BP$3,'Summary sales'!$A$7:$BY$7,0))</f>
        <v>1288.2299999999814</v>
      </c>
      <c r="BR26" s="320">
        <f t="shared" si="17"/>
        <v>-11.770000000018626</v>
      </c>
      <c r="BS26" s="321">
        <f t="shared" ref="BS26:BS29" si="466">BQ26/BP26</f>
        <v>0.99094615384613949</v>
      </c>
      <c r="BT26" s="320">
        <f>INDEX('SO JUNI 2026 (Rev.2)'!$B$6:$BI$51,MATCH(B26,'SO JUNI 2026 (Rev.2)'!$B$6:$B$51,0),MATCH($BT$3,'SO JUNI 2026 (Rev.2)'!$B$5:$XI$5,0))</f>
        <v>1000</v>
      </c>
      <c r="BU26" s="320">
        <f>INDEX('Summary sales'!$A$6:$BY$50,MATCH($B26,'Summary sales'!$A$6:$A$50,0),MATCH($BT$3,'Summary sales'!$A$7:$BY$7,0))</f>
        <v>783.61600000003818</v>
      </c>
      <c r="BV26" s="320">
        <f t="shared" si="18"/>
        <v>-216.38399999996182</v>
      </c>
      <c r="BW26" s="321">
        <f t="shared" ref="BW26:BW28" si="467">BU26/BT26</f>
        <v>0.78361600000003817</v>
      </c>
      <c r="BX26" s="320">
        <f>INDEX('SO JUNI 2026 (Rev.2)'!$B$6:$BI$51,MATCH(B26,'SO JUNI 2026 (Rev.2)'!$B$6:$B$51,0),MATCH($BX$3,'SO JUNI 2026 (Rev.2)'!$B$5:$XI$5,0))</f>
        <v>5500</v>
      </c>
      <c r="BY26" s="320">
        <f ca="1">INDEX('Summary sales'!$A$6:$BY$50,MATCH($B26,'Summary sales'!$A$6:$A$50,0),MATCH($BX$3,'Summary sales'!$A$7:$BY$7,0))</f>
        <v>5395.77</v>
      </c>
      <c r="BZ26" s="320">
        <f t="shared" ca="1" si="19"/>
        <v>-104.22999999999956</v>
      </c>
      <c r="CA26" s="321">
        <f t="shared" ref="CA26:CA29" ca="1" si="468">BY26/BX26</f>
        <v>0.98104909090909098</v>
      </c>
      <c r="CB26" s="320">
        <f>INDEX('SO JUNI 2026 (Rev.2)'!$B$6:$BI$51,MATCH(B26,'SO JUNI 2026 (Rev.2)'!$B$6:$B$51,0),MATCH($CB$3,'SO JUNI 2026 (Rev.2)'!$B$5:$XI$5,0))</f>
        <v>0</v>
      </c>
      <c r="CC26" s="320">
        <f>INDEX('Summary sales'!$A$6:$BY$50,MATCH($B26,'Summary sales'!$A$6:$A$50,0),MATCH($CB$3,'Summary sales'!$A$7:$BY$7,0))</f>
        <v>0</v>
      </c>
      <c r="CD26" s="320">
        <f t="shared" si="20"/>
        <v>0</v>
      </c>
      <c r="CE26" s="321" t="e">
        <f t="shared" ref="CE26:CE29" si="469">CC26/CB26</f>
        <v>#DIV/0!</v>
      </c>
      <c r="CF26" s="320">
        <f>INDEX('SO JUNI 2026 (Rev.2)'!$B$6:$BI$51,MATCH(B26,'SO JUNI 2026 (Rev.2)'!$B$6:$B$51,0),MATCH($CF$3,'SO JUNI 2026 (Rev.2)'!$B$5:$XI$5,0))</f>
        <v>89.451612903225808</v>
      </c>
      <c r="CG26" s="320">
        <f>INDEX('Summary sales'!$A$6:$BY$50,MATCH($B26,'Summary sales'!$A$6:$A$50,0),MATCH($CF$3,'Summary sales'!$A$7:$BY$7,0))</f>
        <v>40.19999999999709</v>
      </c>
      <c r="CH26" s="320">
        <f t="shared" si="21"/>
        <v>-49.251612903228718</v>
      </c>
      <c r="CI26" s="321">
        <f t="shared" ref="CI26:CI29" si="470">CG26/CF26</f>
        <v>0.44940497655965012</v>
      </c>
      <c r="CJ26" s="320">
        <f>INDEX('SO JUNI 2026 (Rev.2)'!$B$6:$BI$51,MATCH(B26,'SO JUNI 2026 (Rev.2)'!$B$6:$B$51,0),MATCH($CJ$3,'SO JUNI 2026 (Rev.2)'!$B$5:$XI$5,0))</f>
        <v>3500</v>
      </c>
      <c r="CK26" s="320">
        <f>INDEX('Summary sales'!$A$6:$BY$50,MATCH($B26,'Summary sales'!$A$6:$A$50,0),MATCH($CJ$3,'Summary sales'!$A$7:$BY$7,0))</f>
        <v>3631.2000000001863</v>
      </c>
      <c r="CL26" s="320">
        <f t="shared" si="22"/>
        <v>131.20000000018626</v>
      </c>
      <c r="CM26" s="321">
        <f t="shared" ref="CM26:CM29" si="471">CK26/CJ26</f>
        <v>1.0374857142857674</v>
      </c>
      <c r="CN26" s="320">
        <f>INDEX('SO JUNI 2026 (Rev.2)'!$B$6:$BI$51,MATCH(B26,'SO JUNI 2026 (Rev.2)'!$B$6:$B$51,0),MATCH($CN$3,'SO JUNI 2026 (Rev.2)'!$B$5:$XI$5,0))</f>
        <v>5500</v>
      </c>
      <c r="CO26" s="320">
        <f>INDEX('Summary sales'!$A$6:$BY$50,MATCH($B26,'Summary sales'!$A$6:$A$50,0),MATCH($CN$3,'Summary sales'!$A$7:$BY$7,0))</f>
        <v>7457.9000000003725</v>
      </c>
      <c r="CP26" s="320">
        <f t="shared" si="23"/>
        <v>1957.9000000003725</v>
      </c>
      <c r="CQ26" s="321">
        <f t="shared" si="414"/>
        <v>1.3559818181818859</v>
      </c>
      <c r="CR26" s="320">
        <f>INDEX('SO JUNI 2026 (Rev.2)'!$B$6:$BI$51,MATCH(B26,'SO JUNI 2026 (Rev.2)'!$B$6:$B$51,0),MATCH($CR$3,'SO JUNI 2026 (Rev.2)'!$B$5:$XI$5,0))</f>
        <v>0</v>
      </c>
      <c r="CS26" s="320">
        <f>INDEX('Summary sales'!$A$6:$BY$50,MATCH($B26,'Summary sales'!$A$6:$A$50,0),MATCH($CR$3,'Summary sales'!$A$7:$BY$7,0))</f>
        <v>0</v>
      </c>
      <c r="CT26" s="320">
        <f t="shared" si="24"/>
        <v>0</v>
      </c>
      <c r="CU26" s="321">
        <f t="shared" ref="CU26:CU29" si="472">CO26/CN26</f>
        <v>1.3559818181818859</v>
      </c>
      <c r="CV26" s="320">
        <f>INDEX('SO JUNI 2026 (Rev.2)'!$B$6:$BI$51,MATCH(B26,'SO JUNI 2026 (Rev.2)'!$B$6:$B$51,0),MATCH($CV$3,'SO JUNI 2026 (Rev.2)'!$B$5:$XI$5,0))</f>
        <v>4000</v>
      </c>
      <c r="CW26" s="320">
        <f>INDEX('Summary sales'!$A$6:$BY$50,MATCH($B26,'Summary sales'!$A$6:$A$50,0),MATCH($CV$3,'Summary sales'!$A$7:$BY$7,0))</f>
        <v>4191.9900000001071</v>
      </c>
      <c r="CX26" s="320">
        <f t="shared" si="25"/>
        <v>191.9900000001071</v>
      </c>
      <c r="CY26" s="321">
        <f t="shared" si="416"/>
        <v>1.0479975000000268</v>
      </c>
      <c r="CZ26" s="320">
        <f>INDEX('SO JUNI 2026 (Rev.2)'!$B$6:$BI$51,MATCH(B26,'SO JUNI 2026 (Rev.2)'!$B$6:$B$51,0),MATCH($CZ$3,'SO JUNI 2026 (Rev.2)'!$B$5:$XI$5,0))</f>
        <v>5000</v>
      </c>
      <c r="DA26" s="320">
        <f>INDEX('Summary sales'!$A$6:$BY$50,MATCH($B26,'Summary sales'!$A$6:$A$50,0),MATCH($CZ$3,'Summary sales'!$A$7:$BY$7,0))</f>
        <v>7951.5399999999936</v>
      </c>
      <c r="DB26" s="320">
        <f t="shared" si="26"/>
        <v>2951.5399999999936</v>
      </c>
      <c r="DC26" s="321">
        <f t="shared" ref="DC26:DC29" si="473">CW26/CV26</f>
        <v>1.0479975000000268</v>
      </c>
      <c r="DD26" s="320">
        <f>INDEX('SO JUNI 2026 (Rev.2)'!$B$6:$BI$51,MATCH(B26,'SO JUNI 2026 (Rev.2)'!$B$6:$B$51,0),MATCH($DD$3,'SO JUNI 2026 (Rev.2)'!$B$5:$XI$5,0))</f>
        <v>8000</v>
      </c>
      <c r="DE26" s="320">
        <f>INDEX('Summary sales'!$A$6:$BY$50,MATCH($B26,'Summary sales'!$A$6:$A$50,0),MATCH($DD$3,'Summary sales'!$A$7:$BY$7,0))</f>
        <v>11250.09999999986</v>
      </c>
      <c r="DF26" s="320">
        <f t="shared" si="27"/>
        <v>3250.0999999998603</v>
      </c>
      <c r="DG26" s="321">
        <f t="shared" ref="DG26:DG29" si="474">DE26/DD26</f>
        <v>1.4062624999999824</v>
      </c>
      <c r="DH26" s="320">
        <f>INDEX('SO JUNI 2026 (Rev.2)'!$B$6:$BI$51,MATCH(B26,'SO JUNI 2026 (Rev.2)'!$B$6:$B$51,0),MATCH($DH$3,'SO JUNI 2026 (Rev.2)'!$B$5:$XI$5,0))</f>
        <v>16000</v>
      </c>
      <c r="DI26" s="320">
        <f>INDEX('Summary sales'!$A$6:$BY$50,MATCH($B26,'Summary sales'!$A$6:$A$50,0),MATCH($DH$3,'Summary sales'!$A$7:$BY$7,0))</f>
        <v>13176.112999998033</v>
      </c>
      <c r="DJ26" s="320">
        <f t="shared" si="28"/>
        <v>-2823.887000001967</v>
      </c>
      <c r="DK26" s="321">
        <f t="shared" ref="DK26:DK29" si="475">DI26/DH26</f>
        <v>0.82350706249987704</v>
      </c>
      <c r="DL26" s="320">
        <f>INDEX('SO JUNI 2026 (Rev.2)'!$B$6:$BI$51,MATCH(B26,'SO JUNI 2026 (Rev.2)'!$B$6:$B$51,0),MATCH($DL$3,'SO JUNI 2026 (Rev.2)'!$B$5:$XI$5,0))</f>
        <v>2020.8603225806426</v>
      </c>
      <c r="DM26" s="320">
        <f>INDEX('Summary sales'!$A$6:$BY$50,MATCH($B26,'Summary sales'!$A$6:$A$50,0),MATCH($DL$3,'Summary sales'!$A$7:$BY$7,0))</f>
        <v>1836.679999999702</v>
      </c>
      <c r="DN26" s="320">
        <f t="shared" si="29"/>
        <v>-184.18032258094058</v>
      </c>
      <c r="DO26" s="321">
        <f t="shared" ref="DO26:DO29" si="476">DM26/DL26</f>
        <v>0.90886043903037195</v>
      </c>
      <c r="DP26" s="320">
        <f>INDEX('SO JUNI 2026 (Rev.2)'!$B$6:$BI$51,MATCH(B26,'SO JUNI 2026 (Rev.2)'!$B$6:$B$51,0),MATCH($DP$3,'SO JUNI 2026 (Rev.2)'!$B$5:$XI$5,0))</f>
        <v>800</v>
      </c>
      <c r="DQ26" s="320">
        <f>INDEX('Summary sales'!$A$6:$BY$50,MATCH($B26,'Summary sales'!$A$6:$A$50,0),MATCH($DP$3,'Summary sales'!$A$7:$BY$7,0))</f>
        <v>1059.9100000000326</v>
      </c>
      <c r="DR26" s="320">
        <f t="shared" si="30"/>
        <v>259.9100000000326</v>
      </c>
      <c r="DS26" s="321">
        <f t="shared" ref="DS26:DS29" si="477">DQ26/DP26</f>
        <v>1.3248875000000409</v>
      </c>
      <c r="DT26" s="320">
        <f>INDEX('SO JUNI 2026 (Rev.2)'!$B$6:$BI$51,MATCH(B26,'SO JUNI 2026 (Rev.2)'!$B$6:$B$51,0),MATCH($DT$3,'SO JUNI 2026 (Rev.2)'!$B$5:$XI$5,0))</f>
        <v>7200</v>
      </c>
      <c r="DU26" s="320">
        <f>INDEX('Summary sales'!$A$6:$BY$50,MATCH($B26,'Summary sales'!$A$6:$A$50,0),MATCH($DT$3,'Summary sales'!$A$7:$BY$7,0))</f>
        <v>8655.6200000001118</v>
      </c>
      <c r="DV26" s="320">
        <f t="shared" si="31"/>
        <v>1455.6200000001118</v>
      </c>
      <c r="DW26" s="321">
        <f t="shared" ref="DW26:DW29" si="478">DU26/DT26</f>
        <v>1.2021694444444599</v>
      </c>
      <c r="DX26" s="320">
        <f>INDEX('SO JUNI 2026 (Rev.2)'!$B$6:$BI$51,MATCH(B26,'SO JUNI 2026 (Rev.2)'!$B$6:$B$51,0),MATCH($DX$3,'SO JUNI 2026 (Rev.2)'!$B$5:$XI$5,0))</f>
        <v>3499.876774193548</v>
      </c>
      <c r="DY26" s="320">
        <f>INDEX('Summary sales'!$A$6:$BY$50,MATCH($B26,'Summary sales'!$A$6:$A$50,0),MATCH($DX$3,'Summary sales'!$A$7:$BY$7,0))</f>
        <v>2565.8700000000536</v>
      </c>
      <c r="DZ26" s="320">
        <f t="shared" si="32"/>
        <v>-934.00677419349449</v>
      </c>
      <c r="EA26" s="321">
        <f t="shared" ref="EA26:EA29" si="479">DY26/DX26</f>
        <v>0.73313152592102016</v>
      </c>
      <c r="EB26" s="320">
        <f>INDEX('SO JUNI 2026 (Rev.2)'!$B$6:$BI$51,MATCH(B26,'SO JUNI 2026 (Rev.2)'!$B$6:$B$51,0),MATCH($EB$3,'SO JUNI 2026 (Rev.2)'!$B$5:$XI$5,0))</f>
        <v>2043.2745161290325</v>
      </c>
      <c r="EC26" s="320">
        <f>INDEX('Summary sales'!$A$6:$BY$50,MATCH($B26,'Summary sales'!$A$6:$A$50,0),MATCH($EB$3,'Summary sales'!$A$7:$BY$7,0))</f>
        <v>1396.7700000000186</v>
      </c>
      <c r="ED26" s="320">
        <f t="shared" si="33"/>
        <v>-646.50451612901384</v>
      </c>
      <c r="EE26" s="321">
        <f t="shared" ref="EE26:EE29" si="480">EC26/EB26</f>
        <v>0.68359390232409323</v>
      </c>
      <c r="EF26" s="320">
        <f>INDEX('SO JUNI 2026 (Rev.2)'!$B$6:$BI$51,MATCH(B26,'SO JUNI 2026 (Rev.2)'!$B$6:$B$51,0),MATCH($EF$3,'SO JUNI 2026 (Rev.2)'!$B$5:$XI$5,0))</f>
        <v>0</v>
      </c>
      <c r="EG26" s="320">
        <f>INDEX('Summary sales'!$A$6:$BY$50,MATCH($B26,'Summary sales'!$A$6:$A$50,0),MATCH($EF$3,'Summary sales'!$A$7:$BY$7,0))</f>
        <v>0</v>
      </c>
      <c r="EH26" s="320">
        <f t="shared" si="34"/>
        <v>0</v>
      </c>
      <c r="EI26" s="321" t="e">
        <f t="shared" ref="EI26:EI29" si="481">EG26/EF26</f>
        <v>#DIV/0!</v>
      </c>
      <c r="EJ26" s="320">
        <f>INDEX('SO JUNI 2026 (Rev.2)'!$B$6:$BI$51,MATCH(B26,'SO JUNI 2026 (Rev.2)'!$B$6:$B$51,0),MATCH($EJ$3,'SO JUNI 2026 (Rev.2)'!$B$5:$XI$5,0))</f>
        <v>1000</v>
      </c>
      <c r="EK26" s="320">
        <f>INDEX('Summary sales'!$A$6:$BY$50,MATCH($B26,'Summary sales'!$A$6:$A$50,0),MATCH($EJ$3,'Summary sales'!$A$7:$BY$7,0))</f>
        <v>1490.1000000000931</v>
      </c>
      <c r="EL26" s="320">
        <f t="shared" si="35"/>
        <v>490.10000000009313</v>
      </c>
      <c r="EM26" s="321">
        <f t="shared" ref="EM26:EM29" si="482">EK26/EJ26</f>
        <v>1.4901000000000932</v>
      </c>
      <c r="EN26" s="320">
        <f>INDEX('SO JUNI 2026 (Rev.2)'!$B$6:$BI$51,MATCH(B26,'SO JUNI 2026 (Rev.2)'!$B$6:$B$51,0),MATCH($EN$3,'SO JUNI 2026 (Rev.2)'!$B$5:$XI$5,0))</f>
        <v>11007.047419354845</v>
      </c>
      <c r="EO26" s="320">
        <f>INDEX('Summary sales'!$A$6:$BY$50,MATCH($B26,'Summary sales'!$A$6:$A$50,0),MATCH($EN$3,'Summary sales'!$A$7:$BY$7,0))</f>
        <v>10937.649999999441</v>
      </c>
      <c r="EP26" s="320">
        <f t="shared" si="36"/>
        <v>-69.397419355404054</v>
      </c>
      <c r="EQ26" s="321">
        <f t="shared" ref="EQ26:EQ29" si="483">EO26/EN26</f>
        <v>0.99369518303033966</v>
      </c>
      <c r="ER26" s="320">
        <f>INDEX('SO JUNI 2026 (Rev.2)'!$B$6:$BI$51,MATCH(B26,'SO JUNI 2026 (Rev.2)'!$B$6:$B$51,0),MATCH($ER$3,'SO JUNI 2026 (Rev.2)'!$B$5:$XI$5,0))</f>
        <v>1519.5448387096778</v>
      </c>
      <c r="ES26" s="320">
        <f>INDEX('Summary sales'!$A$6:$BY$50,MATCH($B26,'Summary sales'!$A$6:$A$50,0),MATCH($ER$3,'Summary sales'!$A$7:$BY$7,0))</f>
        <v>1906.7299999999814</v>
      </c>
      <c r="ET26" s="320">
        <f t="shared" si="37"/>
        <v>387.18516129030354</v>
      </c>
      <c r="EU26" s="321">
        <f t="shared" ref="EU26:EU29" si="484">ES26/ER26</f>
        <v>1.2548033802142238</v>
      </c>
      <c r="EV26" s="320">
        <f>INDEX('SO JUNI 2026 (Rev.2)'!$B$6:$BI$51,MATCH(B26,'SO JUNI 2026 (Rev.2)'!$B$6:$B$51,0),MATCH($EV$3,'SO JUNI 2026 (Rev.2)'!$B$5:$XI$5,0))</f>
        <v>3999.6741935483842</v>
      </c>
      <c r="EW26" s="320">
        <f>INDEX('Summary sales'!$A$6:$BY$50,MATCH($B26,'Summary sales'!$A$6:$A$50,0),MATCH($EV$3,'Summary sales'!$A$7:$BY$7,0))</f>
        <v>3668.9599999999627</v>
      </c>
      <c r="EX26" s="320">
        <f t="shared" si="38"/>
        <v>-330.71419354842146</v>
      </c>
      <c r="EY26" s="321">
        <f t="shared" ref="EY26:EY29" si="485">EW26/EV26</f>
        <v>0.91731471676321152</v>
      </c>
      <c r="EZ26" s="320">
        <f>INDEX('SO JUNI 2026 (Rev.2)'!$B$6:$BI$51,MATCH(B26,'SO JUNI 2026 (Rev.2)'!$B$6:$B$51,0),MATCH($EZ$3,'SO JUNI 2026 (Rev.2)'!$B$5:$XI$5,0))</f>
        <v>7000</v>
      </c>
      <c r="FA26" s="320">
        <f>INDEX('Summary sales'!$A$6:$BY$50,MATCH(B26,'Summary sales'!$A$6:$A$50,0),MATCH($EZ$3,'Summary sales'!$A$7:$BY$7,0))</f>
        <v>159.21000000019558</v>
      </c>
      <c r="FB26" s="320">
        <f t="shared" si="39"/>
        <v>-6840.7899999998044</v>
      </c>
      <c r="FC26" s="321">
        <f t="shared" ref="FC26:FC29" si="486">FA26/EZ26</f>
        <v>2.2744285714313653E-2</v>
      </c>
      <c r="FD26" s="320">
        <f>INDEX('SO JUNI 2026 (Rev.2)'!$B$6:$BI$51,MATCH(B26,'SO JUNI 2026 (Rev.2)'!$B$6:$B$51,0),MATCH($FD$3,'SO JUNI 2026 (Rev.2)'!$B$5:$XI$5,0))</f>
        <v>8000</v>
      </c>
      <c r="FE26" s="320">
        <f>INDEX('Summary sales'!$A$6:$BY$50,MATCH($B26,'Summary sales'!$A$6:$A$50,0),MATCH($FD$3,'Summary sales'!$A$7:$BY$7,0))</f>
        <v>7769.7100000004284</v>
      </c>
      <c r="FF26" s="320">
        <f t="shared" si="40"/>
        <v>-230.28999999957159</v>
      </c>
      <c r="FG26" s="321">
        <f t="shared" ref="FG26:FG29" si="487">FE26/FD26</f>
        <v>0.9712137500000535</v>
      </c>
      <c r="FH26" s="320">
        <f>INDEX('SO JUNI 2026 (Rev.2)'!$B$6:$BI$51,MATCH(B26,'SO JUNI 2026 (Rev.2)'!$B$6:$B$51,0),MATCH($FH$3,'SO JUNI 2026 (Rev.2)'!$B$5:$XI$5,0))</f>
        <v>29000</v>
      </c>
      <c r="FI26" s="320">
        <f>INDEX('Summary sales'!$A$6:$BY$50,MATCH($B26,'Summary sales'!$A$6:$A$50,0),MATCH($FH$3,'Summary sales'!$A$7:$BY$7,0))</f>
        <v>52162.60000000149</v>
      </c>
      <c r="FJ26" s="320">
        <f t="shared" si="41"/>
        <v>23162.60000000149</v>
      </c>
      <c r="FK26" s="321">
        <f t="shared" ref="FK26:FK29" si="488">FI26/FH26</f>
        <v>1.7987103448276376</v>
      </c>
      <c r="FL26" s="320">
        <f>INDEX('SO JUNI 2026 (Rev.2)'!$B$6:$BI$51,MATCH(B26,'SO JUNI 2026 (Rev.2)'!$B$6:$B$51,0),MATCH($FL$3,'SO JUNI 2026 (Rev.2)'!$B$5:$XI$5,0))</f>
        <v>8000</v>
      </c>
      <c r="FM26" s="320">
        <f>INDEX('Summary sales'!$A$6:$BY$50,MATCH(B26,'Summary sales'!$A$6:$A$50,0),MATCH($FL$3,'Summary sales'!$A$7:$BY$7,0))</f>
        <v>4210.8199999998324</v>
      </c>
      <c r="FN26" s="320">
        <f t="shared" si="42"/>
        <v>-3789.1800000001676</v>
      </c>
      <c r="FO26" s="321">
        <f t="shared" ref="FO26:FO29" si="489">FM26/FL26</f>
        <v>0.52635249999997902</v>
      </c>
      <c r="FP26" s="320">
        <f>INDEX('SO JUNI 2026 (Rev.2)'!$B$6:$BI$51,MATCH(B26,'SO JUNI 2026 (Rev.2)'!$B$6:$B$51,0),MATCH($FP$3,'SO JUNI 2026 (Rev.2)'!$B$5:$XI$5,0))</f>
        <v>3500</v>
      </c>
      <c r="FQ26" s="320">
        <f>INDEX('Summary sales'!$A$6:$BY$50,MATCH(B26,'Summary sales'!$A$6:$A$50,0),MATCH($FP$3,'Summary sales'!$A$7:$BY$7,0))</f>
        <v>4079.8999999994412</v>
      </c>
      <c r="FR26" s="320">
        <f t="shared" si="43"/>
        <v>579.89999999944121</v>
      </c>
      <c r="FS26" s="321">
        <f t="shared" ref="FS26:FS29" si="490">FQ26/FP26</f>
        <v>1.1656857142855546</v>
      </c>
      <c r="FT26" s="320">
        <f>INDEX('SO JUNI 2026 (Rev.2)'!$B$6:$BI$51,MATCH(B26,'SO JUNI 2026 (Rev.2)'!$B$6:$B$51,0),MATCH($FT$3,'SO JUNI 2026 (Rev.2)'!$B$5:$XI$5,0))</f>
        <v>850</v>
      </c>
      <c r="FU26" s="320">
        <f>INDEX('Summary sales'!$A$6:$BY$50,MATCH(B26,'Summary sales'!$A$6:$A$50,0),MATCH($FT$3,'Summary sales'!$A$7:$BY$7,0))</f>
        <v>493.53000000002794</v>
      </c>
      <c r="FV26" s="320">
        <f t="shared" si="44"/>
        <v>-356.46999999997206</v>
      </c>
      <c r="FW26" s="321">
        <f t="shared" ref="FW26:FW29" si="491">FU26/FT26</f>
        <v>0.58062352941179762</v>
      </c>
      <c r="FX26" s="320">
        <f>INDEX('SO JUNI 2026 (Rev.2)'!$B$6:$BI$51,MATCH(B26,'SO JUNI 2026 (Rev.2)'!$B$6:$B$51,0),MATCH($FX$3,'SO JUNI 2026 (Rev.2)'!$B$5:$XI$5,0))</f>
        <v>3800</v>
      </c>
      <c r="FY26" s="320">
        <f>INDEX('Summary sales'!$A$6:$BY$50,MATCH(B26,'Summary sales'!$A$6:$A$50,0),MATCH($FX$3,'Summary sales'!$A$7:$BY$7,0))</f>
        <v>4783.339999999851</v>
      </c>
      <c r="FZ26" s="320">
        <f t="shared" si="45"/>
        <v>983.33999999985099</v>
      </c>
      <c r="GA26" s="321">
        <f t="shared" ref="GA26:GA29" si="492">FY26/FX26</f>
        <v>1.2587736842104871</v>
      </c>
      <c r="GB26" s="320">
        <f>INDEX('SO JUNI 2026 (Rev.2)'!$B$6:$BI$51,MATCH(B26,'SO JUNI 2026 (Rev.2)'!$B$6:$B$51,0),MATCH($GB$3,'SO JUNI 2026 (Rev.2)'!$B$5:$XI$5,0))</f>
        <v>2044.9996774193546</v>
      </c>
      <c r="GC26" s="320">
        <f>INDEX('Summary sales'!$A$6:$BY$50,MATCH(B26,'Summary sales'!$A$6:$A$50,0),MATCH($GB$3,'Summary sales'!$A$7:$BY$7,0))</f>
        <v>4022.9199999999255</v>
      </c>
      <c r="GD26" s="320">
        <f t="shared" si="46"/>
        <v>1977.9203225805709</v>
      </c>
      <c r="GE26" s="321">
        <f t="shared" ref="GE26:GE29" si="493">GC26/GB26</f>
        <v>1.9671983543178682</v>
      </c>
      <c r="GF26" s="320">
        <f>INDEX('SO JUNI 2026 (Rev.2)'!$B$6:$BI$51,MATCH(B26,'SO JUNI 2026 (Rev.2)'!$B$6:$B$51,0),MATCH($GF$3,'SO JUNI 2026 (Rev.2)'!$B$5:$XI$5,0))</f>
        <v>369.61070967741654</v>
      </c>
      <c r="GG26" s="320">
        <f>INDEX('Summary sales'!$A$6:$BY$50,MATCH(B26,'Summary sales'!$A$6:$A$50,0),MATCH($GF$3,'Summary sales'!$A$7:$BY$7,0))</f>
        <v>1181.0520000000251</v>
      </c>
      <c r="GH26" s="320">
        <f t="shared" si="47"/>
        <v>811.44129032260867</v>
      </c>
      <c r="GI26" s="321">
        <f t="shared" ref="GI26:GI29" si="494">GG26/GF26</f>
        <v>3.1953944219603554</v>
      </c>
      <c r="GJ26" s="320">
        <f>INDEX('SO JUNI 2026 (Rev.2)'!$B$6:$BI$51,MATCH(B26,'SO JUNI 2026 (Rev.2)'!$B$6:$B$51,0),MATCH($GJ$3,'SO JUNI 2026 (Rev.2)'!$B$5:$XI$5,0))</f>
        <v>0</v>
      </c>
      <c r="GK26" s="320">
        <f>INDEX('Summary sales'!$A$6:$BY$50,MATCH(B26,'Summary sales'!$A$6:$A$50,0),MATCH($GJ$3,'Summary sales'!$A$7:$BY$7,0))</f>
        <v>0</v>
      </c>
      <c r="GL26" s="320">
        <f t="shared" si="48"/>
        <v>0</v>
      </c>
      <c r="GM26" s="321" t="e">
        <f t="shared" ref="GM26:GM29" si="495">GK26/GJ26</f>
        <v>#DIV/0!</v>
      </c>
      <c r="GN26" s="320">
        <f>INDEX('SO JUNI 2026 (Rev.2)'!$B$6:$BI$51,MATCH(B26,'SO JUNI 2026 (Rev.2)'!$B$6:$B$51,0),MATCH($GN$3,'SO JUNI 2026 (Rev.2)'!$B$5:$XI$5,0))</f>
        <v>0</v>
      </c>
      <c r="GO26" s="320">
        <f>INDEX('Summary sales'!$A$6:$BY$50,MATCH($B26,'Summary sales'!$A$6:$A$50,0),MATCH($GN$3,'Summary sales'!$A$7:$BY$7,0))</f>
        <v>0</v>
      </c>
      <c r="GP26" s="320">
        <f t="shared" si="49"/>
        <v>0</v>
      </c>
      <c r="GQ26" s="321" t="e">
        <f t="shared" ref="GQ26:GQ29" si="496">GO26/GN26</f>
        <v>#DIV/0!</v>
      </c>
      <c r="GR26" s="320">
        <f>INDEX('SO JUNI 2026 (Rev.2)'!$B$6:$BI$51,MATCH(B26,'SO JUNI 2026 (Rev.2)'!$B$6:$B$51,0),MATCH($GR$3,'SO JUNI 2026 (Rev.2)'!$B$5:$XI$5,0))</f>
        <v>1121.900322580635</v>
      </c>
      <c r="GS26" s="320">
        <f>INDEX('Summary sales'!$A$6:$BY$50,MATCH($B26,'Summary sales'!$A$6:$A$50,0),MATCH($GR$3,'Summary sales'!$A$7:$BY$7,0))</f>
        <v>1144.2700000000186</v>
      </c>
      <c r="GT26" s="320">
        <f t="shared" si="50"/>
        <v>22.369677419383606</v>
      </c>
      <c r="GU26" s="321">
        <f t="shared" ref="GU26:GU29" si="497">GS26/GR26</f>
        <v>1.0199390952735694</v>
      </c>
      <c r="GV26" s="320">
        <f>INDEX('SO JUNI 2026 (Rev.2)'!$B$6:$BI$51,MATCH(B26,'SO JUNI 2026 (Rev.2)'!$B$6:$B$51,0),MATCH($GV$3,'SO JUNI 2026 (Rev.2)'!$B$5:$XI$5,0))</f>
        <v>1800</v>
      </c>
      <c r="GW26" s="320">
        <f>INDEX('Summary sales'!$A$6:$BY$50,MATCH(B26,'Summary sales'!$A$6:$A$50,0),MATCH($GV$3,'Summary sales'!$A$7:$BY$7,0))</f>
        <v>2699.2200000000012</v>
      </c>
      <c r="GX26" s="320">
        <f t="shared" si="51"/>
        <v>899.22000000000116</v>
      </c>
      <c r="GY26" s="321">
        <f t="shared" ref="GY26:GY29" si="498">GW26/GV26</f>
        <v>1.4995666666666674</v>
      </c>
      <c r="GZ26" s="320">
        <f>INDEX('SO JUNI 2026 (Rev.2)'!$B$6:$BI$51,MATCH(B26,'SO JUNI 2026 (Rev.2)'!$B$6:$B$51,0),MATCH($GZ$3,'SO JUNI 2026 (Rev.2)'!$B$5:$XI$5,0))</f>
        <v>2499.7025806451697</v>
      </c>
      <c r="HA26" s="320">
        <f>INDEX('Summary sales'!$A$6:$BY$50,MATCH(B26,'Summary sales'!$A$6:$A$50,0),MATCH($GZ$3,'Summary sales'!$A$7:$BY$7,0))</f>
        <v>257.87000000011176</v>
      </c>
      <c r="HB26" s="320">
        <f t="shared" si="52"/>
        <v>-2241.832580645058</v>
      </c>
      <c r="HC26" s="321">
        <f t="shared" ref="HC26:HC29" si="499">HA26/GZ26</f>
        <v>0.10316027274475024</v>
      </c>
      <c r="HD26" s="320">
        <f>INDEX('SO JUNI 2026 (Rev.2)'!$B$6:$BI$51,MATCH(B26,'SO JUNI 2026 (Rev.2)'!$B$6:$B$51,0),MATCH($HD$3,'SO JUNI 2026 (Rev.2)'!$B$5:$XI$5,0))</f>
        <v>15000</v>
      </c>
      <c r="HE26" s="320">
        <f>INDEX('Summary sales'!$A$6:$BY$50,MATCH(B26,'Summary sales'!$A$6:$A$50,0),MATCH($HD$3,'Summary sales'!$A$7:$BY$7,0))</f>
        <v>11932.768</v>
      </c>
      <c r="HF26" s="320">
        <f t="shared" si="53"/>
        <v>-3067.232</v>
      </c>
      <c r="HG26" s="321">
        <f t="shared" ref="HG26:HG29" si="500">HE26/HD26</f>
        <v>0.79551786666666668</v>
      </c>
      <c r="HH26" s="320">
        <f>INDEX('SO JUNI 2026 (Rev.2)'!$B$6:$BI$51,MATCH(B26,'SO JUNI 2026 (Rev.2)'!$B$6:$B$51,0),MATCH($HH$3,'SO JUNI 2026 (Rev.2)'!$B$5:$XI$5,0))</f>
        <v>13500</v>
      </c>
      <c r="HI26" s="320">
        <f>INDEX('Summary sales'!$A$6:$BY$50,MATCH(B26,'Summary sales'!$A$6:$A$50,0),MATCH($HH$3,'Summary sales'!$A$7:$BY$7,0))</f>
        <v>4567.0740000009537</v>
      </c>
      <c r="HJ26" s="320">
        <f t="shared" si="54"/>
        <v>-8932.9259999990463</v>
      </c>
      <c r="HK26" s="353">
        <f t="shared" ref="HK26:HK29" si="501">HI26/HH26</f>
        <v>0.33830177777784842</v>
      </c>
    </row>
    <row r="27" spans="1:219" ht="15" customHeight="1">
      <c r="A27" s="687"/>
      <c r="B27" s="318">
        <f t="shared" ref="B27:B29" si="502">B26+1</f>
        <v>46192</v>
      </c>
      <c r="C27" s="319" t="str">
        <f t="shared" si="447"/>
        <v>Jum</v>
      </c>
      <c r="D27" s="320">
        <f t="shared" si="448"/>
        <v>222286.63232258061</v>
      </c>
      <c r="E27" s="320">
        <f t="shared" ca="1" si="449"/>
        <v>226759.68900000164</v>
      </c>
      <c r="F27" s="320">
        <f t="shared" ca="1" si="1"/>
        <v>4473.0566774210311</v>
      </c>
      <c r="G27" s="321">
        <f t="shared" ca="1" si="450"/>
        <v>1.0201229225108317</v>
      </c>
      <c r="H27" s="320">
        <f>INDEX('SO JUNI 2026 (Rev.2)'!$B$6:$BI$51,MATCH(B27,'SO JUNI 2026 (Rev.2)'!$B$6:$B$51,0),MATCH($H$3,'SO JUNI 2026 (Rev.2)'!$B$5:$XI$5,0))</f>
        <v>1199.5729032258068</v>
      </c>
      <c r="I27" s="320">
        <f>INDEX('Summary sales'!$A$6:$BY$50,MATCH(B27,'Summary sales'!$A$6:$A$50,0),MATCH($H$3,'Summary sales'!$A$7:$BY$7,0))</f>
        <v>425.08000000007451</v>
      </c>
      <c r="J27" s="320">
        <f t="shared" si="2"/>
        <v>-774.49290322573233</v>
      </c>
      <c r="K27" s="321">
        <f t="shared" si="451"/>
        <v>0.35435945481677633</v>
      </c>
      <c r="L27" s="320">
        <f>INDEX('SO JUNI 2026 (Rev.2)'!$B$6:$BI$51,MATCH(B27,'SO JUNI 2026 (Rev.2)'!$B$6:$B$51,0),MATCH($L$3,'SO JUNI 2026 (Rev.2)'!$B$5:$XI$5,0))</f>
        <v>2000</v>
      </c>
      <c r="M27" s="320">
        <f>INDEX('Summary sales'!$A$6:$BY$50,MATCH($B27,'Summary sales'!$A$6:$A$50,0),MATCH($L$3,'Summary sales'!$A$7:$BY$7,0))</f>
        <v>1597.980000000447</v>
      </c>
      <c r="N27" s="320">
        <f t="shared" si="3"/>
        <v>-402.01999999955297</v>
      </c>
      <c r="O27" s="321">
        <f t="shared" si="452"/>
        <v>0.79899000000022347</v>
      </c>
      <c r="P27" s="320">
        <f>INDEX('SO JUNI 2026 (Rev.2)'!$B$6:$BI$51,MATCH(B27,'SO JUNI 2026 (Rev.2)'!$B$6:$B$51,0),MATCH($P$3,'SO JUNI 2026 (Rev.2)'!$B$5:$XI$5,0))</f>
        <v>1200</v>
      </c>
      <c r="Q27" s="320">
        <f>INDEX('Summary sales'!$A$6:$BY$50,MATCH($B27,'Summary sales'!$A$6:$A$50,0),MATCH($P$3,'Summary sales'!$A$7:$BY$7,0))</f>
        <v>1147.2200000002049</v>
      </c>
      <c r="R27" s="320">
        <f t="shared" si="4"/>
        <v>-52.779999999795109</v>
      </c>
      <c r="S27" s="321">
        <f t="shared" si="453"/>
        <v>0.95601666666683738</v>
      </c>
      <c r="T27" s="320">
        <f>INDEX('SO JUNI 2026 (Rev.2)'!$B$6:$BI$51,MATCH(B27,'SO JUNI 2026 (Rev.2)'!$B$6:$B$51,0),MATCH($T$3,'SO JUNI 2026 (Rev.2)'!$B$5:$XI$5,0))</f>
        <v>3300</v>
      </c>
      <c r="U27" s="320">
        <f>INDEX('Summary sales'!$A$6:$BY$50,MATCH($B27,'Summary sales'!$A$6:$A$50,0),MATCH($T$3,'Summary sales'!$A$7:$BY$7,0))</f>
        <v>3706.1000000000931</v>
      </c>
      <c r="V27" s="320">
        <f t="shared" si="5"/>
        <v>406.10000000009313</v>
      </c>
      <c r="W27" s="321">
        <f t="shared" si="454"/>
        <v>1.1230606060606343</v>
      </c>
      <c r="X27" s="320">
        <f>INDEX('SO JUNI 2026 (Rev.2)'!$B$6:$BI$51,MATCH(B27,'SO JUNI 2026 (Rev.2)'!$B$6:$B$51,0),MATCH($X$3,'SO JUNI 2026 (Rev.2)'!$B$5:$XI$5,0))</f>
        <v>644.02064516129087</v>
      </c>
      <c r="Y27" s="320">
        <f>INDEX('Summary sales'!$A$6:$BY$50,MATCH($B27,'Summary sales'!$A$6:$A$50,0),MATCH($X$3,'Summary sales'!$A$7:$BY$7,0))</f>
        <v>660.95999999996275</v>
      </c>
      <c r="Z27" s="320">
        <f t="shared" si="6"/>
        <v>16.939354838671875</v>
      </c>
      <c r="AA27" s="321">
        <f t="shared" si="455"/>
        <v>1.026302502824936</v>
      </c>
      <c r="AB27" s="320">
        <f>INDEX('SO JUNI 2026 (Rev.2)'!$B$6:$BI$51,MATCH(B27,'SO JUNI 2026 (Rev.2)'!$B$6:$B$51,0),MATCH($AB$3,'SO JUNI 2026 (Rev.2)'!$B$5:$XI$5,0))</f>
        <v>0</v>
      </c>
      <c r="AC27" s="320">
        <f>INDEX('Summary sales'!$A$6:$BY$50,MATCH($B27,'Summary sales'!$A$6:$A$50,0),MATCH($AB$3,'Summary sales'!$A$7:$BY$7,0))</f>
        <v>0</v>
      </c>
      <c r="AD27" s="320">
        <f t="shared" si="456"/>
        <v>0</v>
      </c>
      <c r="AE27" s="321">
        <f t="shared" si="398"/>
        <v>0</v>
      </c>
      <c r="AF27" s="320">
        <f>INDEX('SO JUNI 2026 (Rev.2)'!$B$6:$BI$51,MATCH(B27,'SO JUNI 2026 (Rev.2)'!$B$6:$B$51,0),MATCH($AF$3,'SO JUNI 2026 (Rev.2)'!$B$5:$XI$5,0))</f>
        <v>150</v>
      </c>
      <c r="AG27" s="320">
        <f>INDEX('Summary sales'!$A$6:$BY$50,MATCH($B27,'Summary sales'!$A$6:$A$50,0),MATCH($AF$3,'Summary sales'!$A$7:$BY$7,0))</f>
        <v>65.75</v>
      </c>
      <c r="AH27" s="320">
        <f t="shared" si="8"/>
        <v>-84.25</v>
      </c>
      <c r="AI27" s="321">
        <f t="shared" si="457"/>
        <v>0.43833333333333335</v>
      </c>
      <c r="AJ27" s="320">
        <f>INDEX('SO JUNI 2026 (Rev.2)'!$B$6:$BI$51,MATCH(B27,'SO JUNI 2026 (Rev.2)'!$B$6:$B$51,0),MATCH($AJ$3,'SO JUNI 2026 (Rev.2)'!$B$5:$XI$5,0))</f>
        <v>603.76322580644887</v>
      </c>
      <c r="AK27" s="320">
        <f>INDEX('Summary sales'!$A$6:$BY$50,MATCH($B27,'Summary sales'!$A$6:$A$50,0),MATCH($AJ$3,'Summary sales'!$A$7:$BY$7,0))</f>
        <v>919.07999999995809</v>
      </c>
      <c r="AL27" s="320">
        <f t="shared" si="9"/>
        <v>315.31677419350922</v>
      </c>
      <c r="AM27" s="321">
        <f t="shared" si="458"/>
        <v>1.5222523676766491</v>
      </c>
      <c r="AN27" s="320">
        <f>INDEX('SO JUNI 2026 (Rev.2)'!$B$6:$BI$51,MATCH(B27,'SO JUNI 2026 (Rev.2)'!$B$6:$B$51,0),MATCH($AN$3,'SO JUNI 2026 (Rev.2)'!$B$5:$XI$5,0))</f>
        <v>673.27548387096704</v>
      </c>
      <c r="AO27" s="320">
        <f>INDEX('Summary sales'!$A$6:$BY$50,MATCH($B27,'Summary sales'!$A$6:$A$50,0),MATCH($AN$3,'Summary sales'!$A$7:$BY$7,0))</f>
        <v>761.69000000006054</v>
      </c>
      <c r="AP27" s="320">
        <f t="shared" si="10"/>
        <v>88.414516129093499</v>
      </c>
      <c r="AQ27" s="321">
        <f t="shared" si="459"/>
        <v>1.1313199696812934</v>
      </c>
      <c r="AR27" s="320">
        <f>INDEX('SO JUNI 2026 (Rev.2)'!$B$6:$BI$51,MATCH(B27,'SO JUNI 2026 (Rev.2)'!$B$6:$B$51,0),MATCH($AR$3,'SO JUNI 2026 (Rev.2)'!$B$5:$XI$5,0))</f>
        <v>5500</v>
      </c>
      <c r="AS27" s="320">
        <f>INDEX('Summary sales'!$A$6:$BY$50,MATCH($B27,'Summary sales'!$A$6:$A$50,0),MATCH($AR$3,'Summary sales'!$A$7:$BY$7,0))</f>
        <v>6151.2200000006706</v>
      </c>
      <c r="AT27" s="320">
        <f t="shared" si="11"/>
        <v>651.22000000067055</v>
      </c>
      <c r="AU27" s="321">
        <f t="shared" si="460"/>
        <v>1.1184036363637584</v>
      </c>
      <c r="AV27" s="320">
        <f>INDEX('SO JUNI 2026 (Rev.2)'!$B$6:$BI$51,MATCH(B27,'SO JUNI 2026 (Rev.2)'!$B$6:$B$51,0),MATCH($AV$3,'SO JUNI 2026 (Rev.2)'!$B$5:$XI$5,0))</f>
        <v>6000</v>
      </c>
      <c r="AW27" s="320">
        <f>INDEX('Summary sales'!$A$6:$BY$50,MATCH($B27,'Summary sales'!$A$6:$A$50,0),MATCH($AV$3,'Summary sales'!$A$7:$BY$7,0))</f>
        <v>4489.1000000000931</v>
      </c>
      <c r="AX27" s="320">
        <f t="shared" si="12"/>
        <v>-1510.8999999999069</v>
      </c>
      <c r="AY27" s="321">
        <f t="shared" si="461"/>
        <v>0.74818333333334885</v>
      </c>
      <c r="AZ27" s="320">
        <f>INDEX('SO JUNI 2026 (Rev.2)'!$B$6:$BI$51,MATCH(B27,'SO JUNI 2026 (Rev.2)'!$B$6:$B$51,0),MATCH($AZ$3,'SO JUNI 2026 (Rev.2)'!$B$5:$XI$5,0))</f>
        <v>2500</v>
      </c>
      <c r="BA27" s="320">
        <f>INDEX('Summary sales'!$A$6:$BY$50,MATCH($B27,'Summary sales'!$A$6:$A$50,0),MATCH($AZ$3,'Summary sales'!$A$7:$BY$7,0))</f>
        <v>1394.0799999998417</v>
      </c>
      <c r="BB27" s="320">
        <f t="shared" si="13"/>
        <v>-1105.9200000001583</v>
      </c>
      <c r="BC27" s="321">
        <f t="shared" si="462"/>
        <v>0.55763199999993662</v>
      </c>
      <c r="BD27" s="320">
        <f>INDEX('SO JUNI 2026 (Rev.2)'!$B$6:$BI$51,MATCH(B27,'SO JUNI 2026 (Rev.2)'!$B$6:$B$51,0),MATCH($BD$3,'SO JUNI 2026 (Rev.2)'!$B$5:$XI$5,0))</f>
        <v>750</v>
      </c>
      <c r="BE27" s="320">
        <f>INDEX('Summary sales'!$A$6:$BY$50,MATCH($B27,'Summary sales'!$A$6:$A$50,0),MATCH($BD$3,'Summary sales'!$A$7:$BY$7,0))</f>
        <v>725.79999999999563</v>
      </c>
      <c r="BF27" s="320">
        <f t="shared" si="14"/>
        <v>-24.200000000004366</v>
      </c>
      <c r="BG27" s="321">
        <f t="shared" si="463"/>
        <v>0.96773333333332756</v>
      </c>
      <c r="BH27" s="320">
        <f>INDEX('SO JUNI 2026 (Rev.2)'!$B$6:$BI$51,MATCH(B27,'SO JUNI 2026 (Rev.2)'!$B$6:$B$51,0),MATCH($BH$3,'SO JUNI 2026 (Rev.2)'!$B$5:$XI$5,0))</f>
        <v>9300</v>
      </c>
      <c r="BI27" s="320">
        <f>INDEX('Summary sales'!$A$6:$BY$50,MATCH($B27,'Summary sales'!$A$6:$A$50,0),MATCH($BH$3,'Summary sales'!$A$7:$BY$7,0))</f>
        <v>10843.300000000047</v>
      </c>
      <c r="BJ27" s="320">
        <f t="shared" si="15"/>
        <v>1543.3000000000466</v>
      </c>
      <c r="BK27" s="321">
        <f t="shared" si="464"/>
        <v>1.1659462365591449</v>
      </c>
      <c r="BL27" s="320">
        <f>INDEX('SO JUNI 2026 (Rev.2)'!$B$6:$BI$51,MATCH(B27,'SO JUNI 2026 (Rev.2)'!$B$6:$B$51,0),MATCH($BL$3,'SO JUNI 2026 (Rev.2)'!$B$5:$XI$5,0))</f>
        <v>9000.0570967741915</v>
      </c>
      <c r="BM27" s="320">
        <f>INDEX('Summary sales'!$A$6:$BY$50,MATCH($B27,'Summary sales'!$A$6:$A$50,0),MATCH($BL$3,'Summary sales'!$A$7:$BY$7,0))</f>
        <v>7221.7200000002049</v>
      </c>
      <c r="BN27" s="320">
        <f t="shared" si="16"/>
        <v>-1778.3370967739866</v>
      </c>
      <c r="BO27" s="321">
        <f t="shared" si="465"/>
        <v>0.80240824278643963</v>
      </c>
      <c r="BP27" s="320">
        <f>INDEX('SO JUNI 2026 (Rev.2)'!$B$6:$BI$51,MATCH(B27,'SO JUNI 2026 (Rev.2)'!$B$6:$B$51,0),MATCH($BP$3,'SO JUNI 2026 (Rev.2)'!$B$5:$XI$5,0))</f>
        <v>1300</v>
      </c>
      <c r="BQ27" s="320">
        <f>INDEX('Summary sales'!$A$6:$BY$50,MATCH($B27,'Summary sales'!$A$6:$A$50,0),MATCH($BP$3,'Summary sales'!$A$7:$BY$7,0))</f>
        <v>1384.9400000000605</v>
      </c>
      <c r="BR27" s="320">
        <f t="shared" si="17"/>
        <v>84.940000000060536</v>
      </c>
      <c r="BS27" s="321">
        <f t="shared" si="466"/>
        <v>1.0653384615385082</v>
      </c>
      <c r="BT27" s="320">
        <f>INDEX('SO JUNI 2026 (Rev.2)'!$B$6:$BI$51,MATCH(B27,'SO JUNI 2026 (Rev.2)'!$B$6:$B$51,0),MATCH($BT$3,'SO JUNI 2026 (Rev.2)'!$B$5:$XI$5,0))</f>
        <v>1000</v>
      </c>
      <c r="BU27" s="320">
        <f>INDEX('Summary sales'!$A$6:$BY$50,MATCH($B27,'Summary sales'!$A$6:$A$50,0),MATCH($BT$3,'Summary sales'!$A$7:$BY$7,0))</f>
        <v>1506.3059999999823</v>
      </c>
      <c r="BV27" s="320">
        <f t="shared" si="18"/>
        <v>506.3059999999823</v>
      </c>
      <c r="BW27" s="321">
        <f t="shared" si="467"/>
        <v>1.5063059999999824</v>
      </c>
      <c r="BX27" s="320">
        <f>INDEX('SO JUNI 2026 (Rev.2)'!$B$6:$BI$51,MATCH(B27,'SO JUNI 2026 (Rev.2)'!$B$6:$B$51,0),MATCH($BX$3,'SO JUNI 2026 (Rev.2)'!$B$5:$XI$5,0))</f>
        <v>5500</v>
      </c>
      <c r="BY27" s="320">
        <f ca="1">INDEX('Summary sales'!$A$6:$BY$50,MATCH($B27,'Summary sales'!$A$6:$A$50,0),MATCH($BX$3,'Summary sales'!$A$7:$BY$7,0))</f>
        <v>5171.92</v>
      </c>
      <c r="BZ27" s="320">
        <f t="shared" ca="1" si="19"/>
        <v>-328.07999999999993</v>
      </c>
      <c r="CA27" s="321">
        <f t="shared" ca="1" si="468"/>
        <v>0.94034909090909091</v>
      </c>
      <c r="CB27" s="320">
        <f>INDEX('SO JUNI 2026 (Rev.2)'!$B$6:$BI$51,MATCH(B27,'SO JUNI 2026 (Rev.2)'!$B$6:$B$51,0),MATCH($CB$3,'SO JUNI 2026 (Rev.2)'!$B$5:$XI$5,0))</f>
        <v>0</v>
      </c>
      <c r="CC27" s="320">
        <f>INDEX('Summary sales'!$A$6:$BY$50,MATCH($B27,'Summary sales'!$A$6:$A$50,0),MATCH($CB$3,'Summary sales'!$A$7:$BY$7,0))</f>
        <v>0</v>
      </c>
      <c r="CD27" s="320">
        <f t="shared" si="20"/>
        <v>0</v>
      </c>
      <c r="CE27" s="321" t="e">
        <f t="shared" si="469"/>
        <v>#DIV/0!</v>
      </c>
      <c r="CF27" s="320">
        <f>INDEX('SO JUNI 2026 (Rev.2)'!$B$6:$BI$51,MATCH(B27,'SO JUNI 2026 (Rev.2)'!$B$6:$B$51,0),MATCH($CF$3,'SO JUNI 2026 (Rev.2)'!$B$5:$XI$5,0))</f>
        <v>89.451612903225808</v>
      </c>
      <c r="CG27" s="320">
        <f>INDEX('Summary sales'!$A$6:$BY$50,MATCH($B27,'Summary sales'!$A$6:$A$50,0),MATCH($CF$3,'Summary sales'!$A$7:$BY$7,0))</f>
        <v>70.169000000008964</v>
      </c>
      <c r="CH27" s="320">
        <f t="shared" si="21"/>
        <v>-19.282612903216844</v>
      </c>
      <c r="CI27" s="321">
        <f t="shared" si="470"/>
        <v>0.78443526866219904</v>
      </c>
      <c r="CJ27" s="320">
        <f>INDEX('SO JUNI 2026 (Rev.2)'!$B$6:$BI$51,MATCH(B27,'SO JUNI 2026 (Rev.2)'!$B$6:$B$51,0),MATCH($CJ$3,'SO JUNI 2026 (Rev.2)'!$B$5:$XI$5,0))</f>
        <v>3500</v>
      </c>
      <c r="CK27" s="320">
        <f>INDEX('Summary sales'!$A$6:$BY$50,MATCH($B27,'Summary sales'!$A$6:$A$50,0),MATCH($CJ$3,'Summary sales'!$A$7:$BY$7,0))</f>
        <v>2658.8999999999069</v>
      </c>
      <c r="CL27" s="320">
        <f t="shared" si="22"/>
        <v>-841.10000000009313</v>
      </c>
      <c r="CM27" s="321">
        <f t="shared" si="471"/>
        <v>0.75968571428568765</v>
      </c>
      <c r="CN27" s="320">
        <f>INDEX('SO JUNI 2026 (Rev.2)'!$B$6:$BI$51,MATCH(B27,'SO JUNI 2026 (Rev.2)'!$B$6:$B$51,0),MATCH($CN$3,'SO JUNI 2026 (Rev.2)'!$B$5:$XI$5,0))</f>
        <v>5500</v>
      </c>
      <c r="CO27" s="320">
        <f>INDEX('Summary sales'!$A$6:$BY$50,MATCH($B27,'Summary sales'!$A$6:$A$50,0),MATCH($CN$3,'Summary sales'!$A$7:$BY$7,0))</f>
        <v>7147</v>
      </c>
      <c r="CP27" s="320">
        <f t="shared" si="23"/>
        <v>1647</v>
      </c>
      <c r="CQ27" s="321">
        <f t="shared" si="414"/>
        <v>1.2994545454545454</v>
      </c>
      <c r="CR27" s="320">
        <f>INDEX('SO JUNI 2026 (Rev.2)'!$B$6:$BI$51,MATCH(B27,'SO JUNI 2026 (Rev.2)'!$B$6:$B$51,0),MATCH($CR$3,'SO JUNI 2026 (Rev.2)'!$B$5:$XI$5,0))</f>
        <v>0</v>
      </c>
      <c r="CS27" s="320">
        <f>INDEX('Summary sales'!$A$6:$BY$50,MATCH($B27,'Summary sales'!$A$6:$A$50,0),MATCH($CR$3,'Summary sales'!$A$7:$BY$7,0))</f>
        <v>0</v>
      </c>
      <c r="CT27" s="320">
        <f t="shared" si="24"/>
        <v>0</v>
      </c>
      <c r="CU27" s="321">
        <f t="shared" si="472"/>
        <v>1.2994545454545454</v>
      </c>
      <c r="CV27" s="320">
        <f>INDEX('SO JUNI 2026 (Rev.2)'!$B$6:$BI$51,MATCH(B27,'SO JUNI 2026 (Rev.2)'!$B$6:$B$51,0),MATCH($CV$3,'SO JUNI 2026 (Rev.2)'!$B$5:$XI$5,0))</f>
        <v>4000</v>
      </c>
      <c r="CW27" s="320">
        <f>INDEX('Summary sales'!$A$6:$BY$50,MATCH($B27,'Summary sales'!$A$6:$A$50,0),MATCH($CV$3,'Summary sales'!$A$7:$BY$7,0))</f>
        <v>4073.4099999999162</v>
      </c>
      <c r="CX27" s="320">
        <f t="shared" si="25"/>
        <v>73.409999999916181</v>
      </c>
      <c r="CY27" s="321">
        <f t="shared" si="416"/>
        <v>1.0183524999999791</v>
      </c>
      <c r="CZ27" s="320">
        <f>INDEX('SO JUNI 2026 (Rev.2)'!$B$6:$BI$51,MATCH(B27,'SO JUNI 2026 (Rev.2)'!$B$6:$B$51,0),MATCH($CZ$3,'SO JUNI 2026 (Rev.2)'!$B$5:$XI$5,0))</f>
        <v>5000</v>
      </c>
      <c r="DA27" s="320">
        <f>INDEX('Summary sales'!$A$6:$BY$50,MATCH($B27,'Summary sales'!$A$6:$A$50,0),MATCH($CZ$3,'Summary sales'!$A$7:$BY$7,0))</f>
        <v>6826.0600000000122</v>
      </c>
      <c r="DB27" s="320">
        <f t="shared" si="26"/>
        <v>1826.0600000000122</v>
      </c>
      <c r="DC27" s="321">
        <f t="shared" si="473"/>
        <v>1.0183524999999791</v>
      </c>
      <c r="DD27" s="320">
        <f>INDEX('SO JUNI 2026 (Rev.2)'!$B$6:$BI$51,MATCH(B27,'SO JUNI 2026 (Rev.2)'!$B$6:$B$51,0),MATCH($DD$3,'SO JUNI 2026 (Rev.2)'!$B$5:$XI$5,0))</f>
        <v>8000</v>
      </c>
      <c r="DE27" s="320">
        <f>INDEX('Summary sales'!$A$6:$BY$50,MATCH($B27,'Summary sales'!$A$6:$A$50,0),MATCH($DD$3,'Summary sales'!$A$7:$BY$7,0))</f>
        <v>11722.100000000093</v>
      </c>
      <c r="DF27" s="320">
        <f t="shared" si="27"/>
        <v>3722.1000000000931</v>
      </c>
      <c r="DG27" s="321">
        <f t="shared" si="474"/>
        <v>1.4652625000000117</v>
      </c>
      <c r="DH27" s="320">
        <f>INDEX('SO JUNI 2026 (Rev.2)'!$B$6:$BI$51,MATCH(B27,'SO JUNI 2026 (Rev.2)'!$B$6:$B$51,0),MATCH($DH$3,'SO JUNI 2026 (Rev.2)'!$B$5:$XI$5,0))</f>
        <v>16000</v>
      </c>
      <c r="DI27" s="320">
        <f>INDEX('Summary sales'!$A$6:$BY$50,MATCH($B27,'Summary sales'!$A$6:$A$50,0),MATCH($DH$3,'Summary sales'!$A$7:$BY$7,0))</f>
        <v>15391.835000000894</v>
      </c>
      <c r="DJ27" s="320">
        <f t="shared" si="28"/>
        <v>-608.16499999910593</v>
      </c>
      <c r="DK27" s="321">
        <f t="shared" si="475"/>
        <v>0.96198968750005587</v>
      </c>
      <c r="DL27" s="320">
        <f>INDEX('SO JUNI 2026 (Rev.2)'!$B$6:$BI$51,MATCH(B27,'SO JUNI 2026 (Rev.2)'!$B$6:$B$51,0),MATCH($DL$3,'SO JUNI 2026 (Rev.2)'!$B$5:$XI$5,0))</f>
        <v>2020.8603225806426</v>
      </c>
      <c r="DM27" s="320">
        <f>INDEX('Summary sales'!$A$6:$BY$50,MATCH($B27,'Summary sales'!$A$6:$A$50,0),MATCH($DL$3,'Summary sales'!$A$7:$BY$7,0))</f>
        <v>1690.820000000298</v>
      </c>
      <c r="DN27" s="320">
        <f t="shared" si="29"/>
        <v>-330.04032258034454</v>
      </c>
      <c r="DO27" s="321">
        <f t="shared" si="476"/>
        <v>0.83668325866337834</v>
      </c>
      <c r="DP27" s="320">
        <f>INDEX('SO JUNI 2026 (Rev.2)'!$B$6:$BI$51,MATCH(B27,'SO JUNI 2026 (Rev.2)'!$B$6:$B$51,0),MATCH($DP$3,'SO JUNI 2026 (Rev.2)'!$B$5:$XI$5,0))</f>
        <v>800</v>
      </c>
      <c r="DQ27" s="320">
        <f>INDEX('Summary sales'!$A$6:$BY$50,MATCH($B27,'Summary sales'!$A$6:$A$50,0),MATCH($DP$3,'Summary sales'!$A$7:$BY$7,0))</f>
        <v>1053.7600000000093</v>
      </c>
      <c r="DR27" s="320">
        <f t="shared" si="30"/>
        <v>253.76000000000931</v>
      </c>
      <c r="DS27" s="321">
        <f t="shared" si="477"/>
        <v>1.3172000000000117</v>
      </c>
      <c r="DT27" s="320">
        <f>INDEX('SO JUNI 2026 (Rev.2)'!$B$6:$BI$51,MATCH(B27,'SO JUNI 2026 (Rev.2)'!$B$6:$B$51,0),MATCH($DT$3,'SO JUNI 2026 (Rev.2)'!$B$5:$XI$5,0))</f>
        <v>7200</v>
      </c>
      <c r="DU27" s="320">
        <f>INDEX('Summary sales'!$A$6:$BY$50,MATCH($B27,'Summary sales'!$A$6:$A$50,0),MATCH($DT$3,'Summary sales'!$A$7:$BY$7,0))</f>
        <v>6670.4599999999627</v>
      </c>
      <c r="DV27" s="320">
        <f t="shared" si="31"/>
        <v>-529.54000000003725</v>
      </c>
      <c r="DW27" s="321">
        <f t="shared" si="478"/>
        <v>0.92645277777777257</v>
      </c>
      <c r="DX27" s="320">
        <f>INDEX('SO JUNI 2026 (Rev.2)'!$B$6:$BI$51,MATCH(B27,'SO JUNI 2026 (Rev.2)'!$B$6:$B$51,0),MATCH($DX$3,'SO JUNI 2026 (Rev.2)'!$B$5:$XI$5,0))</f>
        <v>3499.876774193548</v>
      </c>
      <c r="DY27" s="320">
        <f>INDEX('Summary sales'!$A$6:$BY$50,MATCH($B27,'Summary sales'!$A$6:$A$50,0),MATCH($DX$3,'Summary sales'!$A$7:$BY$7,0))</f>
        <v>0</v>
      </c>
      <c r="DZ27" s="320">
        <f t="shared" si="32"/>
        <v>-3499.876774193548</v>
      </c>
      <c r="EA27" s="321">
        <f t="shared" si="479"/>
        <v>0</v>
      </c>
      <c r="EB27" s="320">
        <f>INDEX('SO JUNI 2026 (Rev.2)'!$B$6:$BI$51,MATCH(B27,'SO JUNI 2026 (Rev.2)'!$B$6:$B$51,0),MATCH($EB$3,'SO JUNI 2026 (Rev.2)'!$B$5:$XI$5,0))</f>
        <v>2043.2745161290325</v>
      </c>
      <c r="EC27" s="320">
        <f>INDEX('Summary sales'!$A$6:$BY$50,MATCH($B27,'Summary sales'!$A$6:$A$50,0),MATCH($EB$3,'Summary sales'!$A$7:$BY$7,0))</f>
        <v>1244.3599999998696</v>
      </c>
      <c r="ED27" s="320">
        <f t="shared" si="33"/>
        <v>-798.91451612916285</v>
      </c>
      <c r="EE27" s="321">
        <f t="shared" si="480"/>
        <v>0.60900284821116446</v>
      </c>
      <c r="EF27" s="320">
        <f>INDEX('SO JUNI 2026 (Rev.2)'!$B$6:$BI$51,MATCH(B27,'SO JUNI 2026 (Rev.2)'!$B$6:$B$51,0),MATCH($EF$3,'SO JUNI 2026 (Rev.2)'!$B$5:$XI$5,0))</f>
        <v>0</v>
      </c>
      <c r="EG27" s="320">
        <f>INDEX('Summary sales'!$A$6:$BY$50,MATCH($B27,'Summary sales'!$A$6:$A$50,0),MATCH($EF$3,'Summary sales'!$A$7:$BY$7,0))</f>
        <v>0</v>
      </c>
      <c r="EH27" s="320">
        <f t="shared" si="34"/>
        <v>0</v>
      </c>
      <c r="EI27" s="321" t="e">
        <f t="shared" si="481"/>
        <v>#DIV/0!</v>
      </c>
      <c r="EJ27" s="320">
        <f>INDEX('SO JUNI 2026 (Rev.2)'!$B$6:$BI$51,MATCH(B27,'SO JUNI 2026 (Rev.2)'!$B$6:$B$51,0),MATCH($EJ$3,'SO JUNI 2026 (Rev.2)'!$B$5:$XI$5,0))</f>
        <v>1000</v>
      </c>
      <c r="EK27" s="320">
        <f>INDEX('Summary sales'!$A$6:$BY$50,MATCH($B27,'Summary sales'!$A$6:$A$50,0),MATCH($EJ$3,'Summary sales'!$A$7:$BY$7,0))</f>
        <v>460.47999999998137</v>
      </c>
      <c r="EL27" s="320">
        <f t="shared" si="35"/>
        <v>-539.52000000001863</v>
      </c>
      <c r="EM27" s="321">
        <f t="shared" si="482"/>
        <v>0.46047999999998135</v>
      </c>
      <c r="EN27" s="320">
        <f>INDEX('SO JUNI 2026 (Rev.2)'!$B$6:$BI$51,MATCH(B27,'SO JUNI 2026 (Rev.2)'!$B$6:$B$51,0),MATCH($EN$3,'SO JUNI 2026 (Rev.2)'!$B$5:$XI$5,0))</f>
        <v>11007.047419354845</v>
      </c>
      <c r="EO27" s="320">
        <f>INDEX('Summary sales'!$A$6:$BY$50,MATCH($B27,'Summary sales'!$A$6:$A$50,0),MATCH($EN$3,'Summary sales'!$A$7:$BY$7,0))</f>
        <v>10186.310000000522</v>
      </c>
      <c r="EP27" s="320">
        <f t="shared" si="36"/>
        <v>-820.73741935432372</v>
      </c>
      <c r="EQ27" s="321">
        <f t="shared" si="483"/>
        <v>0.92543527904575618</v>
      </c>
      <c r="ER27" s="320">
        <f>INDEX('SO JUNI 2026 (Rev.2)'!$B$6:$BI$51,MATCH(B27,'SO JUNI 2026 (Rev.2)'!$B$6:$B$51,0),MATCH($ER$3,'SO JUNI 2026 (Rev.2)'!$B$5:$XI$5,0))</f>
        <v>1519.5448387096778</v>
      </c>
      <c r="ES27" s="320">
        <f>INDEX('Summary sales'!$A$6:$BY$50,MATCH($B27,'Summary sales'!$A$6:$A$50,0),MATCH($ER$3,'Summary sales'!$A$7:$BY$7,0))</f>
        <v>1714.1300000001211</v>
      </c>
      <c r="ET27" s="320">
        <f t="shared" si="37"/>
        <v>194.58516129044324</v>
      </c>
      <c r="EU27" s="321">
        <f t="shared" si="484"/>
        <v>1.1280548992918664</v>
      </c>
      <c r="EV27" s="320">
        <f>INDEX('SO JUNI 2026 (Rev.2)'!$B$6:$BI$51,MATCH(B27,'SO JUNI 2026 (Rev.2)'!$B$6:$B$51,0),MATCH($EV$3,'SO JUNI 2026 (Rev.2)'!$B$5:$XI$5,0))</f>
        <v>3999.6741935483842</v>
      </c>
      <c r="EW27" s="320">
        <f>INDEX('Summary sales'!$A$6:$BY$50,MATCH($B27,'Summary sales'!$A$6:$A$50,0),MATCH($EV$3,'Summary sales'!$A$7:$BY$7,0))</f>
        <v>4822.980000000447</v>
      </c>
      <c r="EX27" s="320">
        <f t="shared" si="38"/>
        <v>823.30580645206282</v>
      </c>
      <c r="EY27" s="321">
        <f t="shared" si="485"/>
        <v>1.2058432178751171</v>
      </c>
      <c r="EZ27" s="320">
        <f>INDEX('SO JUNI 2026 (Rev.2)'!$B$6:$BI$51,MATCH(B27,'SO JUNI 2026 (Rev.2)'!$B$6:$B$51,0),MATCH($EZ$3,'SO JUNI 2026 (Rev.2)'!$B$5:$XI$5,0))</f>
        <v>7000</v>
      </c>
      <c r="FA27" s="320">
        <f>INDEX('Summary sales'!$A$6:$BY$50,MATCH(B27,'Summary sales'!$A$6:$A$50,0),MATCH($EZ$3,'Summary sales'!$A$7:$BY$7,0))</f>
        <v>2411.9299999999348</v>
      </c>
      <c r="FB27" s="320">
        <f t="shared" si="39"/>
        <v>-4588.0700000000652</v>
      </c>
      <c r="FC27" s="321">
        <f t="shared" si="486"/>
        <v>0.34456142857141925</v>
      </c>
      <c r="FD27" s="320">
        <f>INDEX('SO JUNI 2026 (Rev.2)'!$B$6:$BI$51,MATCH(B27,'SO JUNI 2026 (Rev.2)'!$B$6:$B$51,0),MATCH($FD$3,'SO JUNI 2026 (Rev.2)'!$B$5:$XI$5,0))</f>
        <v>8000</v>
      </c>
      <c r="FE27" s="320">
        <f>INDEX('Summary sales'!$A$6:$BY$50,MATCH($B27,'Summary sales'!$A$6:$A$50,0),MATCH($FD$3,'Summary sales'!$A$7:$BY$7,0))</f>
        <v>8259.8599999998696</v>
      </c>
      <c r="FF27" s="320">
        <f t="shared" si="40"/>
        <v>259.85999999986961</v>
      </c>
      <c r="FG27" s="321">
        <f t="shared" si="487"/>
        <v>1.0324824999999838</v>
      </c>
      <c r="FH27" s="320">
        <f>INDEX('SO JUNI 2026 (Rev.2)'!$B$6:$BI$51,MATCH(B27,'SO JUNI 2026 (Rev.2)'!$B$6:$B$51,0),MATCH($FH$3,'SO JUNI 2026 (Rev.2)'!$B$5:$XI$5,0))</f>
        <v>29000</v>
      </c>
      <c r="FI27" s="320">
        <f>INDEX('Summary sales'!$A$6:$BY$50,MATCH($B27,'Summary sales'!$A$6:$A$50,0),MATCH($FH$3,'Summary sales'!$A$7:$BY$7,0))</f>
        <v>54053.919999999925</v>
      </c>
      <c r="FJ27" s="320">
        <f t="shared" si="41"/>
        <v>25053.919999999925</v>
      </c>
      <c r="FK27" s="321">
        <f t="shared" si="488"/>
        <v>1.8639282758620663</v>
      </c>
      <c r="FL27" s="320">
        <f>INDEX('SO JUNI 2026 (Rev.2)'!$B$6:$BI$51,MATCH(B27,'SO JUNI 2026 (Rev.2)'!$B$6:$B$51,0),MATCH($FL$3,'SO JUNI 2026 (Rev.2)'!$B$5:$XI$5,0))</f>
        <v>8000</v>
      </c>
      <c r="FM27" s="320">
        <f>INDEX('Summary sales'!$A$6:$BY$50,MATCH(B27,'Summary sales'!$A$6:$A$50,0),MATCH($FL$3,'Summary sales'!$A$7:$BY$7,0))</f>
        <v>6279.6500000003725</v>
      </c>
      <c r="FN27" s="320">
        <f t="shared" si="42"/>
        <v>-1720.3499999996275</v>
      </c>
      <c r="FO27" s="321">
        <f t="shared" si="489"/>
        <v>0.78495625000004654</v>
      </c>
      <c r="FP27" s="320">
        <f>INDEX('SO JUNI 2026 (Rev.2)'!$B$6:$BI$51,MATCH(B27,'SO JUNI 2026 (Rev.2)'!$B$6:$B$51,0),MATCH($FP$3,'SO JUNI 2026 (Rev.2)'!$B$5:$XI$5,0))</f>
        <v>3500</v>
      </c>
      <c r="FQ27" s="320">
        <f>INDEX('Summary sales'!$A$6:$BY$50,MATCH(B27,'Summary sales'!$A$6:$A$50,0),MATCH($FP$3,'Summary sales'!$A$7:$BY$7,0))</f>
        <v>3664.5</v>
      </c>
      <c r="FR27" s="320">
        <f t="shared" si="43"/>
        <v>164.5</v>
      </c>
      <c r="FS27" s="321">
        <f t="shared" si="490"/>
        <v>1.0469999999999999</v>
      </c>
      <c r="FT27" s="320">
        <f>INDEX('SO JUNI 2026 (Rev.2)'!$B$6:$BI$51,MATCH(B27,'SO JUNI 2026 (Rev.2)'!$B$6:$B$51,0),MATCH($FT$3,'SO JUNI 2026 (Rev.2)'!$B$5:$XI$5,0))</f>
        <v>850</v>
      </c>
      <c r="FU27" s="320">
        <f>INDEX('Summary sales'!$A$6:$BY$50,MATCH(B27,'Summary sales'!$A$6:$A$50,0),MATCH($FT$3,'Summary sales'!$A$7:$BY$7,0))</f>
        <v>360.57999999995809</v>
      </c>
      <c r="FV27" s="320">
        <f t="shared" si="44"/>
        <v>-489.42000000004191</v>
      </c>
      <c r="FW27" s="321">
        <f t="shared" si="491"/>
        <v>0.42421176470583305</v>
      </c>
      <c r="FX27" s="320">
        <f>INDEX('SO JUNI 2026 (Rev.2)'!$B$6:$BI$51,MATCH(B27,'SO JUNI 2026 (Rev.2)'!$B$6:$B$51,0),MATCH($FX$3,'SO JUNI 2026 (Rev.2)'!$B$5:$XI$5,0))</f>
        <v>3800</v>
      </c>
      <c r="FY27" s="320">
        <f>INDEX('Summary sales'!$A$6:$BY$50,MATCH(B27,'Summary sales'!$A$6:$A$50,0),MATCH($FX$3,'Summary sales'!$A$7:$BY$7,0))</f>
        <v>3586.6200000001118</v>
      </c>
      <c r="FZ27" s="320">
        <f t="shared" si="45"/>
        <v>-213.37999999988824</v>
      </c>
      <c r="GA27" s="321">
        <f t="shared" si="492"/>
        <v>0.94384736842108208</v>
      </c>
      <c r="GB27" s="320">
        <f>INDEX('SO JUNI 2026 (Rev.2)'!$B$6:$BI$51,MATCH(B27,'SO JUNI 2026 (Rev.2)'!$B$6:$B$51,0),MATCH($GB$3,'SO JUNI 2026 (Rev.2)'!$B$5:$XI$5,0))</f>
        <v>2044.9996774193546</v>
      </c>
      <c r="GC27" s="320">
        <f>INDEX('Summary sales'!$A$6:$BY$50,MATCH(B27,'Summary sales'!$A$6:$A$50,0),MATCH($GB$3,'Summary sales'!$A$7:$BY$7,0))</f>
        <v>1345.6000000000931</v>
      </c>
      <c r="GD27" s="320">
        <f t="shared" si="46"/>
        <v>-699.39967741926148</v>
      </c>
      <c r="GE27" s="321">
        <f t="shared" si="493"/>
        <v>0.6579952138174151</v>
      </c>
      <c r="GF27" s="320">
        <f>INDEX('SO JUNI 2026 (Rev.2)'!$B$6:$BI$51,MATCH(B27,'SO JUNI 2026 (Rev.2)'!$B$6:$B$51,0),MATCH($GF$3,'SO JUNI 2026 (Rev.2)'!$B$5:$XI$5,0))</f>
        <v>369.61070967741654</v>
      </c>
      <c r="GG27" s="320">
        <f>INDEX('Summary sales'!$A$6:$BY$50,MATCH(B27,'Summary sales'!$A$6:$A$50,0),MATCH($GF$3,'Summary sales'!$A$7:$BY$7,0))</f>
        <v>973.14699999999721</v>
      </c>
      <c r="GH27" s="320">
        <f t="shared" si="47"/>
        <v>603.53629032258073</v>
      </c>
      <c r="GI27" s="321">
        <f t="shared" si="494"/>
        <v>2.6328971929664222</v>
      </c>
      <c r="GJ27" s="320">
        <f>INDEX('SO JUNI 2026 (Rev.2)'!$B$6:$BI$51,MATCH(B27,'SO JUNI 2026 (Rev.2)'!$B$6:$B$51,0),MATCH($GJ$3,'SO JUNI 2026 (Rev.2)'!$B$5:$XI$5,0))</f>
        <v>0</v>
      </c>
      <c r="GK27" s="320">
        <f>INDEX('Summary sales'!$A$6:$BY$50,MATCH(B27,'Summary sales'!$A$6:$A$50,0),MATCH($GJ$3,'Summary sales'!$A$7:$BY$7,0))</f>
        <v>0</v>
      </c>
      <c r="GL27" s="320">
        <f t="shared" si="48"/>
        <v>0</v>
      </c>
      <c r="GM27" s="321" t="e">
        <f t="shared" si="495"/>
        <v>#DIV/0!</v>
      </c>
      <c r="GN27" s="320">
        <f>INDEX('SO JUNI 2026 (Rev.2)'!$B$6:$BI$51,MATCH(B27,'SO JUNI 2026 (Rev.2)'!$B$6:$B$51,0),MATCH($GN$3,'SO JUNI 2026 (Rev.2)'!$B$5:$XI$5,0))</f>
        <v>0</v>
      </c>
      <c r="GO27" s="320">
        <f>INDEX('Summary sales'!$A$6:$BY$50,MATCH($B27,'Summary sales'!$A$6:$A$50,0),MATCH($GN$3,'Summary sales'!$A$7:$BY$7,0))</f>
        <v>0</v>
      </c>
      <c r="GP27" s="320">
        <f t="shared" si="49"/>
        <v>0</v>
      </c>
      <c r="GQ27" s="321" t="e">
        <f t="shared" si="496"/>
        <v>#DIV/0!</v>
      </c>
      <c r="GR27" s="320">
        <f>INDEX('SO JUNI 2026 (Rev.2)'!$B$6:$BI$51,MATCH(B27,'SO JUNI 2026 (Rev.2)'!$B$6:$B$51,0),MATCH($GR$3,'SO JUNI 2026 (Rev.2)'!$B$5:$XI$5,0))</f>
        <v>1121.900322580635</v>
      </c>
      <c r="GS27" s="320">
        <f>INDEX('Summary sales'!$A$6:$BY$50,MATCH($B27,'Summary sales'!$A$6:$A$50,0),MATCH($GR$3,'Summary sales'!$A$7:$BY$7,0))</f>
        <v>1329.0600000000559</v>
      </c>
      <c r="GT27" s="320">
        <f t="shared" si="50"/>
        <v>207.15967741942086</v>
      </c>
      <c r="GU27" s="321">
        <f t="shared" si="497"/>
        <v>1.1846506977936371</v>
      </c>
      <c r="GV27" s="320">
        <f>INDEX('SO JUNI 2026 (Rev.2)'!$B$6:$BI$51,MATCH(B27,'SO JUNI 2026 (Rev.2)'!$B$6:$B$51,0),MATCH($GV$3,'SO JUNI 2026 (Rev.2)'!$B$5:$XI$5,0))</f>
        <v>1800</v>
      </c>
      <c r="GW27" s="320">
        <f>INDEX('Summary sales'!$A$6:$BY$50,MATCH(B27,'Summary sales'!$A$6:$A$50,0),MATCH($GV$3,'Summary sales'!$A$7:$BY$7,0))</f>
        <v>2932.260000000002</v>
      </c>
      <c r="GX27" s="320">
        <f t="shared" si="51"/>
        <v>1132.260000000002</v>
      </c>
      <c r="GY27" s="321">
        <f t="shared" si="498"/>
        <v>1.6290333333333344</v>
      </c>
      <c r="GZ27" s="320">
        <f>INDEX('SO JUNI 2026 (Rev.2)'!$B$6:$BI$51,MATCH(B27,'SO JUNI 2026 (Rev.2)'!$B$6:$B$51,0),MATCH($GZ$3,'SO JUNI 2026 (Rev.2)'!$B$5:$XI$5,0))</f>
        <v>2499.7025806451697</v>
      </c>
      <c r="HA27" s="320">
        <f>INDEX('Summary sales'!$A$6:$BY$50,MATCH(B27,'Summary sales'!$A$6:$A$50,0),MATCH($GZ$3,'Summary sales'!$A$7:$BY$7,0))</f>
        <v>552.66999999992549</v>
      </c>
      <c r="HB27" s="320">
        <f t="shared" si="52"/>
        <v>-1947.0325806452443</v>
      </c>
      <c r="HC27" s="321">
        <f t="shared" si="499"/>
        <v>0.22109430308996286</v>
      </c>
      <c r="HD27" s="320">
        <f>INDEX('SO JUNI 2026 (Rev.2)'!$B$6:$BI$51,MATCH(B27,'SO JUNI 2026 (Rev.2)'!$B$6:$B$51,0),MATCH($HD$3,'SO JUNI 2026 (Rev.2)'!$B$5:$XI$5,0))</f>
        <v>15000</v>
      </c>
      <c r="HE27" s="320">
        <f>INDEX('Summary sales'!$A$6:$BY$50,MATCH(B27,'Summary sales'!$A$6:$A$50,0),MATCH($HD$3,'Summary sales'!$A$7:$BY$7,0))</f>
        <v>12415.000000000002</v>
      </c>
      <c r="HF27" s="320">
        <f t="shared" si="53"/>
        <v>-2584.9999999999982</v>
      </c>
      <c r="HG27" s="321">
        <f t="shared" si="500"/>
        <v>0.82766666666666677</v>
      </c>
      <c r="HH27" s="320">
        <f>INDEX('SO JUNI 2026 (Rev.2)'!$B$6:$BI$51,MATCH(B27,'SO JUNI 2026 (Rev.2)'!$B$6:$B$51,0),MATCH($HH$3,'SO JUNI 2026 (Rev.2)'!$B$5:$XI$5,0))</f>
        <v>13500</v>
      </c>
      <c r="HI27" s="320">
        <f>INDEX('Summary sales'!$A$6:$BY$50,MATCH(B27,'Summary sales'!$A$6:$A$50,0),MATCH($HH$3,'Summary sales'!$A$7:$BY$7,0))</f>
        <v>4689.8719999976456</v>
      </c>
      <c r="HJ27" s="320">
        <f t="shared" si="54"/>
        <v>-8810.1280000023544</v>
      </c>
      <c r="HK27" s="353">
        <f t="shared" si="501"/>
        <v>0.34739792592575153</v>
      </c>
    </row>
    <row r="28" spans="1:219" ht="15" customHeight="1">
      <c r="A28" s="687"/>
      <c r="B28" s="318">
        <f t="shared" si="502"/>
        <v>46193</v>
      </c>
      <c r="C28" s="319" t="str">
        <f t="shared" si="447"/>
        <v>Sab</v>
      </c>
      <c r="D28" s="320">
        <f t="shared" si="448"/>
        <v>220148.85522580644</v>
      </c>
      <c r="E28" s="320">
        <f t="shared" ca="1" si="449"/>
        <v>213813.84099999382</v>
      </c>
      <c r="F28" s="320">
        <f t="shared" ca="1" si="1"/>
        <v>-6335.0142258126289</v>
      </c>
      <c r="G28" s="321">
        <f t="shared" ca="1" si="450"/>
        <v>0.97122395108839055</v>
      </c>
      <c r="H28" s="320">
        <f>INDEX('SO JUNI 2026 (Rev.2)'!$B$6:$BI$51,MATCH(B28,'SO JUNI 2026 (Rev.2)'!$B$6:$B$51,0),MATCH($H$3,'SO JUNI 2026 (Rev.2)'!$B$5:$XI$5,0))</f>
        <v>733.57290322580695</v>
      </c>
      <c r="I28" s="320">
        <f>INDEX('Summary sales'!$A$6:$BY$50,MATCH(B28,'Summary sales'!$A$6:$A$50,0),MATCH($H$3,'Summary sales'!$A$7:$BY$7,0))</f>
        <v>349.76000000000931</v>
      </c>
      <c r="J28" s="320">
        <f t="shared" si="2"/>
        <v>-383.81290322579764</v>
      </c>
      <c r="K28" s="321">
        <f t="shared" si="451"/>
        <v>0.47678969392405007</v>
      </c>
      <c r="L28" s="320">
        <f>INDEX('SO JUNI 2026 (Rev.2)'!$B$6:$BI$51,MATCH(B28,'SO JUNI 2026 (Rev.2)'!$B$6:$B$51,0),MATCH($L$3,'SO JUNI 2026 (Rev.2)'!$B$5:$XI$5,0))</f>
        <v>1000</v>
      </c>
      <c r="M28" s="320">
        <f>INDEX('Summary sales'!$A$6:$BY$50,MATCH($B28,'Summary sales'!$A$6:$A$50,0),MATCH($L$3,'Summary sales'!$A$7:$BY$7,0))</f>
        <v>599.75999999977648</v>
      </c>
      <c r="N28" s="320">
        <f t="shared" si="3"/>
        <v>-400.24000000022352</v>
      </c>
      <c r="O28" s="321">
        <f t="shared" si="452"/>
        <v>0.59975999999977647</v>
      </c>
      <c r="P28" s="320">
        <f>INDEX('SO JUNI 2026 (Rev.2)'!$B$6:$BI$51,MATCH(B28,'SO JUNI 2026 (Rev.2)'!$B$6:$B$51,0),MATCH($P$3,'SO JUNI 2026 (Rev.2)'!$B$5:$XI$5,0))</f>
        <v>1200</v>
      </c>
      <c r="Q28" s="320">
        <f>INDEX('Summary sales'!$A$6:$BY$50,MATCH($B28,'Summary sales'!$A$6:$A$50,0),MATCH($P$3,'Summary sales'!$A$7:$BY$7,0))</f>
        <v>777.15999999968335</v>
      </c>
      <c r="R28" s="320">
        <f t="shared" si="4"/>
        <v>-422.84000000031665</v>
      </c>
      <c r="S28" s="321">
        <f t="shared" si="453"/>
        <v>0.64763333333306949</v>
      </c>
      <c r="T28" s="320">
        <f>INDEX('SO JUNI 2026 (Rev.2)'!$B$6:$BI$51,MATCH(B28,'SO JUNI 2026 (Rev.2)'!$B$6:$B$51,0),MATCH($T$3,'SO JUNI 2026 (Rev.2)'!$B$5:$XI$5,0))</f>
        <v>3300</v>
      </c>
      <c r="U28" s="320">
        <f>INDEX('Summary sales'!$A$6:$BY$50,MATCH($B28,'Summary sales'!$A$6:$A$50,0),MATCH($T$3,'Summary sales'!$A$7:$BY$7,0))</f>
        <v>4531.1999999997206</v>
      </c>
      <c r="V28" s="320">
        <f t="shared" si="5"/>
        <v>1231.1999999997206</v>
      </c>
      <c r="W28" s="321">
        <f t="shared" si="454"/>
        <v>1.3730909090908243</v>
      </c>
      <c r="X28" s="320">
        <f>INDEX('SO JUNI 2026 (Rev.2)'!$B$6:$BI$51,MATCH(B28,'SO JUNI 2026 (Rev.2)'!$B$6:$B$51,0),MATCH($X$3,'SO JUNI 2026 (Rev.2)'!$B$5:$XI$5,0))</f>
        <v>644.02064516129087</v>
      </c>
      <c r="Y28" s="320">
        <f>INDEX('Summary sales'!$A$6:$BY$50,MATCH($B28,'Summary sales'!$A$6:$A$50,0),MATCH($X$3,'Summary sales'!$A$7:$BY$7,0))</f>
        <v>922.10999999998603</v>
      </c>
      <c r="Z28" s="320">
        <f t="shared" si="6"/>
        <v>278.08935483869516</v>
      </c>
      <c r="AA28" s="321">
        <f t="shared" si="455"/>
        <v>1.4318019258048</v>
      </c>
      <c r="AB28" s="320">
        <f>INDEX('SO JUNI 2026 (Rev.2)'!$B$6:$BI$51,MATCH(B28,'SO JUNI 2026 (Rev.2)'!$B$6:$B$51,0),MATCH($AB$3,'SO JUNI 2026 (Rev.2)'!$B$5:$XI$5,0))</f>
        <v>0</v>
      </c>
      <c r="AC28" s="320">
        <f>INDEX('Summary sales'!$A$6:$BY$50,MATCH($B28,'Summary sales'!$A$6:$A$50,0),MATCH($AB$3,'Summary sales'!$A$7:$BY$7,0))</f>
        <v>0</v>
      </c>
      <c r="AD28" s="320">
        <f t="shared" si="456"/>
        <v>0</v>
      </c>
      <c r="AE28" s="321">
        <f t="shared" si="398"/>
        <v>0</v>
      </c>
      <c r="AF28" s="320">
        <f>INDEX('SO JUNI 2026 (Rev.2)'!$B$6:$BI$51,MATCH(B28,'SO JUNI 2026 (Rev.2)'!$B$6:$B$51,0),MATCH($AF$3,'SO JUNI 2026 (Rev.2)'!$B$5:$XI$5,0))</f>
        <v>150</v>
      </c>
      <c r="AG28" s="320">
        <f>INDEX('Summary sales'!$A$6:$BY$50,MATCH($B28,'Summary sales'!$A$6:$A$50,0),MATCH($AF$3,'Summary sales'!$A$7:$BY$7,0))</f>
        <v>0</v>
      </c>
      <c r="AH28" s="320">
        <f t="shared" si="8"/>
        <v>-150</v>
      </c>
      <c r="AI28" s="321">
        <f t="shared" si="457"/>
        <v>0</v>
      </c>
      <c r="AJ28" s="320">
        <f>INDEX('SO JUNI 2026 (Rev.2)'!$B$6:$BI$51,MATCH(B28,'SO JUNI 2026 (Rev.2)'!$B$6:$B$51,0),MATCH($AJ$3,'SO JUNI 2026 (Rev.2)'!$B$5:$XI$5,0))</f>
        <v>603.76322580644887</v>
      </c>
      <c r="AK28" s="320">
        <f>INDEX('Summary sales'!$A$6:$BY$50,MATCH($B28,'Summary sales'!$A$6:$A$50,0),MATCH($AJ$3,'Summary sales'!$A$7:$BY$7,0))</f>
        <v>853.4100000000326</v>
      </c>
      <c r="AL28" s="320">
        <f t="shared" si="9"/>
        <v>249.64677419358372</v>
      </c>
      <c r="AM28" s="321">
        <f t="shared" si="458"/>
        <v>1.4134845640194955</v>
      </c>
      <c r="AN28" s="320">
        <f>INDEX('SO JUNI 2026 (Rev.2)'!$B$6:$BI$51,MATCH(B28,'SO JUNI 2026 (Rev.2)'!$B$6:$B$51,0),MATCH($AN$3,'SO JUNI 2026 (Rev.2)'!$B$5:$XI$5,0))</f>
        <v>673.27548387096704</v>
      </c>
      <c r="AO28" s="320">
        <f>INDEX('Summary sales'!$A$6:$BY$50,MATCH($B28,'Summary sales'!$A$6:$A$50,0),MATCH($AN$3,'Summary sales'!$A$7:$BY$7,0))</f>
        <v>498.6600000000326</v>
      </c>
      <c r="AP28" s="320">
        <f t="shared" si="10"/>
        <v>-174.61548387093444</v>
      </c>
      <c r="AQ28" s="321">
        <f t="shared" si="459"/>
        <v>0.74064779120280666</v>
      </c>
      <c r="AR28" s="320">
        <f>INDEX('SO JUNI 2026 (Rev.2)'!$B$6:$BI$51,MATCH(B28,'SO JUNI 2026 (Rev.2)'!$B$6:$B$51,0),MATCH($AR$3,'SO JUNI 2026 (Rev.2)'!$B$5:$XI$5,0))</f>
        <v>4500</v>
      </c>
      <c r="AS28" s="320">
        <f>INDEX('Summary sales'!$A$6:$BY$50,MATCH($B28,'Summary sales'!$A$6:$A$50,0),MATCH($AR$3,'Summary sales'!$A$7:$BY$7,0))</f>
        <v>5131.7199999988079</v>
      </c>
      <c r="AT28" s="320">
        <f t="shared" si="11"/>
        <v>631.71999999880791</v>
      </c>
      <c r="AU28" s="321">
        <f t="shared" si="460"/>
        <v>1.1403822222219573</v>
      </c>
      <c r="AV28" s="320">
        <f>INDEX('SO JUNI 2026 (Rev.2)'!$B$6:$BI$51,MATCH(B28,'SO JUNI 2026 (Rev.2)'!$B$6:$B$51,0),MATCH($AV$3,'SO JUNI 2026 (Rev.2)'!$B$5:$XI$5,0))</f>
        <v>6000</v>
      </c>
      <c r="AW28" s="320">
        <f>INDEX('Summary sales'!$A$6:$BY$50,MATCH($B28,'Summary sales'!$A$6:$A$50,0),MATCH($AV$3,'Summary sales'!$A$7:$BY$7,0))</f>
        <v>3140.7999999998137</v>
      </c>
      <c r="AX28" s="320">
        <f t="shared" si="12"/>
        <v>-2859.2000000001863</v>
      </c>
      <c r="AY28" s="321">
        <f t="shared" si="461"/>
        <v>0.52346666666663566</v>
      </c>
      <c r="AZ28" s="320">
        <f>INDEX('SO JUNI 2026 (Rev.2)'!$B$6:$BI$51,MATCH(B28,'SO JUNI 2026 (Rev.2)'!$B$6:$B$51,0),MATCH($AZ$3,'SO JUNI 2026 (Rev.2)'!$B$5:$XI$5,0))</f>
        <v>1000</v>
      </c>
      <c r="BA28" s="320">
        <f>INDEX('Summary sales'!$A$6:$BY$50,MATCH($B28,'Summary sales'!$A$6:$A$50,0),MATCH($AZ$3,'Summary sales'!$A$7:$BY$7,0))</f>
        <v>251.47999999998137</v>
      </c>
      <c r="BB28" s="320">
        <f t="shared" si="13"/>
        <v>-748.52000000001863</v>
      </c>
      <c r="BC28" s="321">
        <f t="shared" si="462"/>
        <v>0.25147999999998139</v>
      </c>
      <c r="BD28" s="320">
        <f>INDEX('SO JUNI 2026 (Rev.2)'!$B$6:$BI$51,MATCH(B28,'SO JUNI 2026 (Rev.2)'!$B$6:$B$51,0),MATCH($BD$3,'SO JUNI 2026 (Rev.2)'!$B$5:$XI$5,0))</f>
        <v>750</v>
      </c>
      <c r="BE28" s="320">
        <f>INDEX('Summary sales'!$A$6:$BY$50,MATCH($B28,'Summary sales'!$A$6:$A$50,0),MATCH($BD$3,'Summary sales'!$A$7:$BY$7,0))</f>
        <v>535.76000000000204</v>
      </c>
      <c r="BF28" s="320">
        <f t="shared" si="14"/>
        <v>-214.23999999999796</v>
      </c>
      <c r="BG28" s="321">
        <f t="shared" si="463"/>
        <v>0.71434666666666935</v>
      </c>
      <c r="BH28" s="320">
        <f>INDEX('SO JUNI 2026 (Rev.2)'!$B$6:$BI$51,MATCH(B28,'SO JUNI 2026 (Rev.2)'!$B$6:$B$51,0),MATCH($BH$3,'SO JUNI 2026 (Rev.2)'!$B$5:$XI$5,0))</f>
        <v>9300</v>
      </c>
      <c r="BI28" s="320">
        <f>INDEX('Summary sales'!$A$6:$BY$50,MATCH($B28,'Summary sales'!$A$6:$A$50,0),MATCH($BH$3,'Summary sales'!$A$7:$BY$7,0))</f>
        <v>10879.739999999991</v>
      </c>
      <c r="BJ28" s="320">
        <f t="shared" si="15"/>
        <v>1579.7399999999907</v>
      </c>
      <c r="BK28" s="321">
        <f t="shared" si="464"/>
        <v>1.1698645161290313</v>
      </c>
      <c r="BL28" s="320">
        <f>INDEX('SO JUNI 2026 (Rev.2)'!$B$6:$BI$51,MATCH(B28,'SO JUNI 2026 (Rev.2)'!$B$6:$B$51,0),MATCH($BL$3,'SO JUNI 2026 (Rev.2)'!$B$5:$XI$5,0))</f>
        <v>9000.0570967741915</v>
      </c>
      <c r="BM28" s="320">
        <f>INDEX('Summary sales'!$A$6:$BY$50,MATCH($B28,'Summary sales'!$A$6:$A$50,0),MATCH($BL$3,'Summary sales'!$A$7:$BY$7,0))</f>
        <v>5142.6899999999441</v>
      </c>
      <c r="BN28" s="320">
        <f t="shared" si="16"/>
        <v>-3857.3670967742473</v>
      </c>
      <c r="BO28" s="321">
        <f t="shared" si="465"/>
        <v>0.57140637494879798</v>
      </c>
      <c r="BP28" s="320">
        <f>INDEX('SO JUNI 2026 (Rev.2)'!$B$6:$BI$51,MATCH(B28,'SO JUNI 2026 (Rev.2)'!$B$6:$B$51,0),MATCH($BP$3,'SO JUNI 2026 (Rev.2)'!$B$5:$XI$5,0))</f>
        <v>1300</v>
      </c>
      <c r="BQ28" s="320">
        <f>INDEX('Summary sales'!$A$6:$BY$50,MATCH($B28,'Summary sales'!$A$6:$A$50,0),MATCH($BP$3,'Summary sales'!$A$7:$BY$7,0))</f>
        <v>1189.8800000000047</v>
      </c>
      <c r="BR28" s="320">
        <f t="shared" si="17"/>
        <v>-110.11999999999534</v>
      </c>
      <c r="BS28" s="321">
        <f t="shared" si="466"/>
        <v>0.91529230769231129</v>
      </c>
      <c r="BT28" s="320">
        <f>INDEX('SO JUNI 2026 (Rev.2)'!$B$6:$BI$51,MATCH(B28,'SO JUNI 2026 (Rev.2)'!$B$6:$B$51,0),MATCH($BT$3,'SO JUNI 2026 (Rev.2)'!$B$5:$XI$5,0))</f>
        <v>1000</v>
      </c>
      <c r="BU28" s="320">
        <f>INDEX('Summary sales'!$A$6:$BY$50,MATCH($B28,'Summary sales'!$A$6:$A$50,0),MATCH($BT$3,'Summary sales'!$A$7:$BY$7,0))</f>
        <v>0</v>
      </c>
      <c r="BV28" s="320">
        <f t="shared" si="18"/>
        <v>-1000</v>
      </c>
      <c r="BW28" s="321">
        <f t="shared" si="467"/>
        <v>0</v>
      </c>
      <c r="BX28" s="320">
        <f>INDEX('SO JUNI 2026 (Rev.2)'!$B$6:$BI$51,MATCH(B28,'SO JUNI 2026 (Rev.2)'!$B$6:$B$51,0),MATCH($BX$3,'SO JUNI 2026 (Rev.2)'!$B$5:$XI$5,0))</f>
        <v>5500</v>
      </c>
      <c r="BY28" s="320">
        <f ca="1">INDEX('Summary sales'!$A$6:$BY$50,MATCH($B28,'Summary sales'!$A$6:$A$50,0),MATCH($BX$3,'Summary sales'!$A$7:$BY$7,0))</f>
        <v>5742.58</v>
      </c>
      <c r="BZ28" s="320">
        <f t="shared" ca="1" si="19"/>
        <v>242.57999999999993</v>
      </c>
      <c r="CA28" s="321">
        <f t="shared" ca="1" si="468"/>
        <v>1.0441054545454544</v>
      </c>
      <c r="CB28" s="320">
        <f>INDEX('SO JUNI 2026 (Rev.2)'!$B$6:$BI$51,MATCH(B28,'SO JUNI 2026 (Rev.2)'!$B$6:$B$51,0),MATCH($CB$3,'SO JUNI 2026 (Rev.2)'!$B$5:$XI$5,0))</f>
        <v>0</v>
      </c>
      <c r="CC28" s="320">
        <f>INDEX('Summary sales'!$A$6:$BY$50,MATCH($B28,'Summary sales'!$A$6:$A$50,0),MATCH($CB$3,'Summary sales'!$A$7:$BY$7,0))</f>
        <v>0</v>
      </c>
      <c r="CD28" s="320">
        <f t="shared" si="20"/>
        <v>0</v>
      </c>
      <c r="CE28" s="321" t="e">
        <f t="shared" si="469"/>
        <v>#DIV/0!</v>
      </c>
      <c r="CF28" s="320">
        <f>INDEX('SO JUNI 2026 (Rev.2)'!$B$6:$BI$51,MATCH(B28,'SO JUNI 2026 (Rev.2)'!$B$6:$B$51,0),MATCH($CF$3,'SO JUNI 2026 (Rev.2)'!$B$5:$XI$5,0))</f>
        <v>89.451612903225808</v>
      </c>
      <c r="CG28" s="320">
        <f>INDEX('Summary sales'!$A$6:$BY$50,MATCH($B28,'Summary sales'!$A$6:$A$50,0),MATCH($CF$3,'Summary sales'!$A$7:$BY$7,0))</f>
        <v>53.656999999991967</v>
      </c>
      <c r="CH28" s="320">
        <f t="shared" si="21"/>
        <v>-35.79461290323384</v>
      </c>
      <c r="CI28" s="321">
        <f t="shared" si="470"/>
        <v>0.59984385142436025</v>
      </c>
      <c r="CJ28" s="320">
        <f>INDEX('SO JUNI 2026 (Rev.2)'!$B$6:$BI$51,MATCH(B28,'SO JUNI 2026 (Rev.2)'!$B$6:$B$51,0),MATCH($CJ$3,'SO JUNI 2026 (Rev.2)'!$B$5:$XI$5,0))</f>
        <v>3500</v>
      </c>
      <c r="CK28" s="320">
        <f>INDEX('Summary sales'!$A$6:$BY$50,MATCH($B28,'Summary sales'!$A$6:$A$50,0),MATCH($CJ$3,'Summary sales'!$A$7:$BY$7,0))</f>
        <v>3881.2999999998137</v>
      </c>
      <c r="CL28" s="320">
        <f t="shared" si="22"/>
        <v>381.29999999981374</v>
      </c>
      <c r="CM28" s="321">
        <f t="shared" si="471"/>
        <v>1.1089428571428039</v>
      </c>
      <c r="CN28" s="320">
        <f>INDEX('SO JUNI 2026 (Rev.2)'!$B$6:$BI$51,MATCH(B28,'SO JUNI 2026 (Rev.2)'!$B$6:$B$51,0),MATCH($CN$3,'SO JUNI 2026 (Rev.2)'!$B$5:$XI$5,0))</f>
        <v>0</v>
      </c>
      <c r="CO28" s="320">
        <f>INDEX('Summary sales'!$A$6:$BY$50,MATCH($B28,'Summary sales'!$A$6:$A$50,0),MATCH($CN$3,'Summary sales'!$A$7:$BY$7,0))</f>
        <v>4916.8999999994412</v>
      </c>
      <c r="CP28" s="320">
        <f t="shared" si="23"/>
        <v>4916.8999999994412</v>
      </c>
      <c r="CQ28" s="321" t="e">
        <f t="shared" si="414"/>
        <v>#DIV/0!</v>
      </c>
      <c r="CR28" s="320">
        <f>INDEX('SO JUNI 2026 (Rev.2)'!$B$6:$BI$51,MATCH(B28,'SO JUNI 2026 (Rev.2)'!$B$6:$B$51,0),MATCH($CR$3,'SO JUNI 2026 (Rev.2)'!$B$5:$XI$5,0))</f>
        <v>0</v>
      </c>
      <c r="CS28" s="320">
        <f>INDEX('Summary sales'!$A$6:$BY$50,MATCH($B28,'Summary sales'!$A$6:$A$50,0),MATCH($CR$3,'Summary sales'!$A$7:$BY$7,0))</f>
        <v>0</v>
      </c>
      <c r="CT28" s="320">
        <f t="shared" si="24"/>
        <v>0</v>
      </c>
      <c r="CU28" s="321" t="e">
        <f t="shared" si="472"/>
        <v>#DIV/0!</v>
      </c>
      <c r="CV28" s="320">
        <f>INDEX('SO JUNI 2026 (Rev.2)'!$B$6:$BI$51,MATCH(B28,'SO JUNI 2026 (Rev.2)'!$B$6:$B$51,0),MATCH($CV$3,'SO JUNI 2026 (Rev.2)'!$B$5:$XI$5,0))</f>
        <v>4000</v>
      </c>
      <c r="CW28" s="320">
        <f>INDEX('Summary sales'!$A$6:$BY$50,MATCH($B28,'Summary sales'!$A$6:$A$50,0),MATCH($CV$3,'Summary sales'!$A$7:$BY$7,0))</f>
        <v>3794.6900000000605</v>
      </c>
      <c r="CX28" s="320">
        <f t="shared" si="25"/>
        <v>-205.30999999993946</v>
      </c>
      <c r="CY28" s="321">
        <f t="shared" si="416"/>
        <v>0.94867250000001513</v>
      </c>
      <c r="CZ28" s="320">
        <f>INDEX('SO JUNI 2026 (Rev.2)'!$B$6:$BI$51,MATCH(B28,'SO JUNI 2026 (Rev.2)'!$B$6:$B$51,0),MATCH($CZ$3,'SO JUNI 2026 (Rev.2)'!$B$5:$XI$5,0))</f>
        <v>5000</v>
      </c>
      <c r="DA28" s="320">
        <f>INDEX('Summary sales'!$A$6:$BY$50,MATCH($B28,'Summary sales'!$A$6:$A$50,0),MATCH($CZ$3,'Summary sales'!$A$7:$BY$7,0))</f>
        <v>9146.3399999999965</v>
      </c>
      <c r="DB28" s="320">
        <f t="shared" si="26"/>
        <v>4146.3399999999965</v>
      </c>
      <c r="DC28" s="321">
        <f t="shared" si="473"/>
        <v>0.94867250000001513</v>
      </c>
      <c r="DD28" s="320">
        <f>INDEX('SO JUNI 2026 (Rev.2)'!$B$6:$BI$51,MATCH(B28,'SO JUNI 2026 (Rev.2)'!$B$6:$B$51,0),MATCH($DD$3,'SO JUNI 2026 (Rev.2)'!$B$5:$XI$5,0))</f>
        <v>8000</v>
      </c>
      <c r="DE28" s="320">
        <f>INDEX('Summary sales'!$A$6:$BY$50,MATCH($B28,'Summary sales'!$A$6:$A$50,0),MATCH($DD$3,'Summary sales'!$A$7:$BY$7,0))</f>
        <v>12520.199999999953</v>
      </c>
      <c r="DF28" s="320">
        <f t="shared" si="27"/>
        <v>4520.1999999999534</v>
      </c>
      <c r="DG28" s="321">
        <f t="shared" si="474"/>
        <v>1.5650249999999941</v>
      </c>
      <c r="DH28" s="320">
        <f>INDEX('SO JUNI 2026 (Rev.2)'!$B$6:$BI$51,MATCH(B28,'SO JUNI 2026 (Rev.2)'!$B$6:$B$51,0),MATCH($DH$3,'SO JUNI 2026 (Rev.2)'!$B$5:$XI$5,0))</f>
        <v>16000</v>
      </c>
      <c r="DI28" s="320">
        <f>INDEX('Summary sales'!$A$6:$BY$50,MATCH($B28,'Summary sales'!$A$6:$A$50,0),MATCH($DH$3,'Summary sales'!$A$7:$BY$7,0))</f>
        <v>17300.543999999762</v>
      </c>
      <c r="DJ28" s="320">
        <f t="shared" si="28"/>
        <v>1300.5439999997616</v>
      </c>
      <c r="DK28" s="321">
        <f t="shared" si="475"/>
        <v>1.081283999999985</v>
      </c>
      <c r="DL28" s="320">
        <f>INDEX('SO JUNI 2026 (Rev.2)'!$B$6:$BI$51,MATCH(B28,'SO JUNI 2026 (Rev.2)'!$B$6:$B$51,0),MATCH($DL$3,'SO JUNI 2026 (Rev.2)'!$B$5:$XI$5,0))</f>
        <v>2020.8603225806426</v>
      </c>
      <c r="DM28" s="320">
        <f>INDEX('Summary sales'!$A$6:$BY$50,MATCH($B28,'Summary sales'!$A$6:$A$50,0),MATCH($DL$3,'Summary sales'!$A$7:$BY$7,0))</f>
        <v>1489.1399999996647</v>
      </c>
      <c r="DN28" s="320">
        <f t="shared" si="29"/>
        <v>-531.72032258097784</v>
      </c>
      <c r="DO28" s="321">
        <f t="shared" si="476"/>
        <v>0.7368841791589188</v>
      </c>
      <c r="DP28" s="320">
        <f>INDEX('SO JUNI 2026 (Rev.2)'!$B$6:$BI$51,MATCH(B28,'SO JUNI 2026 (Rev.2)'!$B$6:$B$51,0),MATCH($DP$3,'SO JUNI 2026 (Rev.2)'!$B$5:$XI$5,0))</f>
        <v>800</v>
      </c>
      <c r="DQ28" s="320">
        <f>INDEX('Summary sales'!$A$6:$BY$50,MATCH($B28,'Summary sales'!$A$6:$A$50,0),MATCH($DP$3,'Summary sales'!$A$7:$BY$7,0))</f>
        <v>17.979999999981374</v>
      </c>
      <c r="DR28" s="320">
        <f t="shared" si="30"/>
        <v>-782.02000000001863</v>
      </c>
      <c r="DS28" s="321">
        <f t="shared" si="477"/>
        <v>2.2474999999976718E-2</v>
      </c>
      <c r="DT28" s="320">
        <f>INDEX('SO JUNI 2026 (Rev.2)'!$B$6:$BI$51,MATCH(B28,'SO JUNI 2026 (Rev.2)'!$B$6:$B$51,0),MATCH($DT$3,'SO JUNI 2026 (Rev.2)'!$B$5:$XI$5,0))</f>
        <v>7200</v>
      </c>
      <c r="DU28" s="320">
        <f>INDEX('Summary sales'!$A$6:$BY$50,MATCH($B28,'Summary sales'!$A$6:$A$50,0),MATCH($DT$3,'Summary sales'!$A$7:$BY$7,0))</f>
        <v>0</v>
      </c>
      <c r="DV28" s="320">
        <f t="shared" si="31"/>
        <v>-7200</v>
      </c>
      <c r="DW28" s="321">
        <f t="shared" si="478"/>
        <v>0</v>
      </c>
      <c r="DX28" s="320">
        <f>INDEX('SO JUNI 2026 (Rev.2)'!$B$6:$BI$51,MATCH(B28,'SO JUNI 2026 (Rev.2)'!$B$6:$B$51,0),MATCH($DX$3,'SO JUNI 2026 (Rev.2)'!$B$5:$XI$5,0))</f>
        <v>0</v>
      </c>
      <c r="DY28" s="320">
        <f>INDEX('Summary sales'!$A$6:$BY$50,MATCH($B28,'Summary sales'!$A$6:$A$50,0),MATCH($DX$3,'Summary sales'!$A$7:$BY$7,0))</f>
        <v>0</v>
      </c>
      <c r="DZ28" s="320">
        <f t="shared" si="32"/>
        <v>0</v>
      </c>
      <c r="EA28" s="321" t="e">
        <f t="shared" si="479"/>
        <v>#DIV/0!</v>
      </c>
      <c r="EB28" s="320">
        <f>INDEX('SO JUNI 2026 (Rev.2)'!$B$6:$BI$51,MATCH(B28,'SO JUNI 2026 (Rev.2)'!$B$6:$B$51,0),MATCH($EB$3,'SO JUNI 2026 (Rev.2)'!$B$5:$XI$5,0))</f>
        <v>2043.2745161290325</v>
      </c>
      <c r="EC28" s="320">
        <f>INDEX('Summary sales'!$A$6:$BY$50,MATCH($B28,'Summary sales'!$A$6:$A$50,0),MATCH($EB$3,'Summary sales'!$A$7:$BY$7,0))</f>
        <v>1456.5</v>
      </c>
      <c r="ED28" s="320">
        <f t="shared" si="33"/>
        <v>-586.77451612903246</v>
      </c>
      <c r="EE28" s="321">
        <f t="shared" si="480"/>
        <v>0.71282639141378212</v>
      </c>
      <c r="EF28" s="320">
        <f>INDEX('SO JUNI 2026 (Rev.2)'!$B$6:$BI$51,MATCH(B28,'SO JUNI 2026 (Rev.2)'!$B$6:$B$51,0),MATCH($EF$3,'SO JUNI 2026 (Rev.2)'!$B$5:$XI$5,0))</f>
        <v>0</v>
      </c>
      <c r="EG28" s="320">
        <f>INDEX('Summary sales'!$A$6:$BY$50,MATCH($B28,'Summary sales'!$A$6:$A$50,0),MATCH($EF$3,'Summary sales'!$A$7:$BY$7,0))</f>
        <v>0</v>
      </c>
      <c r="EH28" s="320">
        <f t="shared" si="34"/>
        <v>0</v>
      </c>
      <c r="EI28" s="321" t="e">
        <f t="shared" si="481"/>
        <v>#DIV/0!</v>
      </c>
      <c r="EJ28" s="320">
        <f>INDEX('SO JUNI 2026 (Rev.2)'!$B$6:$BI$51,MATCH(B28,'SO JUNI 2026 (Rev.2)'!$B$6:$B$51,0),MATCH($EJ$3,'SO JUNI 2026 (Rev.2)'!$B$5:$XI$5,0))</f>
        <v>1000</v>
      </c>
      <c r="EK28" s="320">
        <f>INDEX('Summary sales'!$A$6:$BY$50,MATCH($B28,'Summary sales'!$A$6:$A$50,0),MATCH($EJ$3,'Summary sales'!$A$7:$BY$7,0))</f>
        <v>0</v>
      </c>
      <c r="EL28" s="320">
        <f t="shared" si="35"/>
        <v>-1000</v>
      </c>
      <c r="EM28" s="321">
        <f t="shared" si="482"/>
        <v>0</v>
      </c>
      <c r="EN28" s="320">
        <f>INDEX('SO JUNI 2026 (Rev.2)'!$B$6:$BI$51,MATCH(B28,'SO JUNI 2026 (Rev.2)'!$B$6:$B$51,0),MATCH($EN$3,'SO JUNI 2026 (Rev.2)'!$B$5:$XI$5,0))</f>
        <v>11007.047419354845</v>
      </c>
      <c r="EO28" s="320">
        <f>INDEX('Summary sales'!$A$6:$BY$50,MATCH($B28,'Summary sales'!$A$6:$A$50,0),MATCH($EN$3,'Summary sales'!$A$7:$BY$7,0))</f>
        <v>10857.870000000112</v>
      </c>
      <c r="EP28" s="320">
        <f t="shared" si="36"/>
        <v>-149.1774193547335</v>
      </c>
      <c r="EQ28" s="321">
        <f t="shared" si="483"/>
        <v>0.98644709941992081</v>
      </c>
      <c r="ER28" s="320">
        <f>INDEX('SO JUNI 2026 (Rev.2)'!$B$6:$BI$51,MATCH(B28,'SO JUNI 2026 (Rev.2)'!$B$6:$B$51,0),MATCH($ER$3,'SO JUNI 2026 (Rev.2)'!$B$5:$XI$5,0))</f>
        <v>1519.5448387096778</v>
      </c>
      <c r="ES28" s="320">
        <f>INDEX('Summary sales'!$A$6:$BY$50,MATCH($B28,'Summary sales'!$A$6:$A$50,0),MATCH($ER$3,'Summary sales'!$A$7:$BY$7,0))</f>
        <v>521.79999999981374</v>
      </c>
      <c r="ET28" s="320">
        <f t="shared" si="37"/>
        <v>-997.7448387098641</v>
      </c>
      <c r="EU28" s="321">
        <f t="shared" si="484"/>
        <v>0.34339230189673142</v>
      </c>
      <c r="EV28" s="320">
        <f>INDEX('SO JUNI 2026 (Rev.2)'!$B$6:$BI$51,MATCH(B28,'SO JUNI 2026 (Rev.2)'!$B$6:$B$51,0),MATCH($EV$3,'SO JUNI 2026 (Rev.2)'!$B$5:$XI$5,0))</f>
        <v>3999.6741935483842</v>
      </c>
      <c r="EW28" s="320">
        <f>INDEX('Summary sales'!$A$6:$BY$50,MATCH($B28,'Summary sales'!$A$6:$A$50,0),MATCH($EV$3,'Summary sales'!$A$7:$BY$7,0))</f>
        <v>5247.0299999993294</v>
      </c>
      <c r="EX28" s="320">
        <f t="shared" si="38"/>
        <v>1247.3558064509452</v>
      </c>
      <c r="EY28" s="321">
        <f t="shared" si="485"/>
        <v>1.3118643534673335</v>
      </c>
      <c r="EZ28" s="320">
        <f>INDEX('SO JUNI 2026 (Rev.2)'!$B$6:$BI$51,MATCH(B28,'SO JUNI 2026 (Rev.2)'!$B$6:$B$51,0),MATCH($EZ$3,'SO JUNI 2026 (Rev.2)'!$B$5:$XI$5,0))</f>
        <v>0</v>
      </c>
      <c r="FA28" s="320">
        <f>INDEX('Summary sales'!$A$6:$BY$50,MATCH(B28,'Summary sales'!$A$6:$A$50,0),MATCH($EZ$3,'Summary sales'!$A$7:$BY$7,0))</f>
        <v>0</v>
      </c>
      <c r="FB28" s="320">
        <f t="shared" si="39"/>
        <v>0</v>
      </c>
      <c r="FC28" s="321" t="e">
        <f t="shared" si="486"/>
        <v>#DIV/0!</v>
      </c>
      <c r="FD28" s="320">
        <f>INDEX('SO JUNI 2026 (Rev.2)'!$B$6:$BI$51,MATCH(B28,'SO JUNI 2026 (Rev.2)'!$B$6:$B$51,0),MATCH($FD$3,'SO JUNI 2026 (Rev.2)'!$B$5:$XI$5,0))</f>
        <v>8000</v>
      </c>
      <c r="FE28" s="320">
        <f>INDEX('Summary sales'!$A$6:$BY$50,MATCH($B28,'Summary sales'!$A$6:$A$50,0),MATCH($FD$3,'Summary sales'!$A$7:$BY$7,0))</f>
        <v>8000.0400000000373</v>
      </c>
      <c r="FF28" s="320">
        <f t="shared" si="40"/>
        <v>4.0000000037252903E-2</v>
      </c>
      <c r="FG28" s="321">
        <f t="shared" si="487"/>
        <v>1.0000050000000047</v>
      </c>
      <c r="FH28" s="320">
        <f>INDEX('SO JUNI 2026 (Rev.2)'!$B$6:$BI$51,MATCH(B28,'SO JUNI 2026 (Rev.2)'!$B$6:$B$51,0),MATCH($FH$3,'SO JUNI 2026 (Rev.2)'!$B$5:$XI$5,0))</f>
        <v>48000</v>
      </c>
      <c r="FI28" s="320">
        <f>INDEX('Summary sales'!$A$6:$BY$50,MATCH($B28,'Summary sales'!$A$6:$A$50,0),MATCH($FH$3,'Summary sales'!$A$7:$BY$7,0))</f>
        <v>53524.349999999627</v>
      </c>
      <c r="FJ28" s="320">
        <f t="shared" si="41"/>
        <v>5524.3499999996275</v>
      </c>
      <c r="FK28" s="321">
        <f t="shared" si="488"/>
        <v>1.1150906249999923</v>
      </c>
      <c r="FL28" s="320">
        <f>INDEX('SO JUNI 2026 (Rev.2)'!$B$6:$BI$51,MATCH(B28,'SO JUNI 2026 (Rev.2)'!$B$6:$B$51,0),MATCH($FL$3,'SO JUNI 2026 (Rev.2)'!$B$5:$XI$5,0))</f>
        <v>8000</v>
      </c>
      <c r="FM28" s="320">
        <f>INDEX('Summary sales'!$A$6:$BY$50,MATCH(B28,'Summary sales'!$A$6:$A$50,0),MATCH($FL$3,'Summary sales'!$A$7:$BY$7,0))</f>
        <v>9169.9699999997392</v>
      </c>
      <c r="FN28" s="320">
        <f t="shared" si="42"/>
        <v>1169.9699999997392</v>
      </c>
      <c r="FO28" s="321">
        <f t="shared" si="489"/>
        <v>1.1462462499999675</v>
      </c>
      <c r="FP28" s="320">
        <f>INDEX('SO JUNI 2026 (Rev.2)'!$B$6:$BI$51,MATCH(B28,'SO JUNI 2026 (Rev.2)'!$B$6:$B$51,0),MATCH($FP$3,'SO JUNI 2026 (Rev.2)'!$B$5:$XI$5,0))</f>
        <v>3500</v>
      </c>
      <c r="FQ28" s="320">
        <f>INDEX('Summary sales'!$A$6:$BY$50,MATCH(B28,'Summary sales'!$A$6:$A$50,0),MATCH($FP$3,'Summary sales'!$A$7:$BY$7,0))</f>
        <v>2025.5</v>
      </c>
      <c r="FR28" s="320">
        <f t="shared" si="43"/>
        <v>-1474.5</v>
      </c>
      <c r="FS28" s="321">
        <f t="shared" si="490"/>
        <v>0.57871428571428574</v>
      </c>
      <c r="FT28" s="320">
        <f>INDEX('SO JUNI 2026 (Rev.2)'!$B$6:$BI$51,MATCH(B28,'SO JUNI 2026 (Rev.2)'!$B$6:$B$51,0),MATCH($FT$3,'SO JUNI 2026 (Rev.2)'!$B$5:$XI$5,0))</f>
        <v>800</v>
      </c>
      <c r="FU28" s="320">
        <f>INDEX('Summary sales'!$A$6:$BY$50,MATCH(B28,'Summary sales'!$A$6:$A$50,0),MATCH($FT$3,'Summary sales'!$A$7:$BY$7,0))</f>
        <v>387.10999999998603</v>
      </c>
      <c r="FV28" s="320">
        <f t="shared" si="44"/>
        <v>-412.89000000001397</v>
      </c>
      <c r="FW28" s="321">
        <f t="shared" si="491"/>
        <v>0.48388749999998254</v>
      </c>
      <c r="FX28" s="320">
        <f>INDEX('SO JUNI 2026 (Rev.2)'!$B$6:$BI$51,MATCH(B28,'SO JUNI 2026 (Rev.2)'!$B$6:$B$51,0),MATCH($FX$3,'SO JUNI 2026 (Rev.2)'!$B$5:$XI$5,0))</f>
        <v>3800</v>
      </c>
      <c r="FY28" s="320">
        <f>INDEX('Summary sales'!$A$6:$BY$50,MATCH(B28,'Summary sales'!$A$6:$A$50,0),MATCH($FX$3,'Summary sales'!$A$7:$BY$7,0))</f>
        <v>3483.089999999851</v>
      </c>
      <c r="FZ28" s="320">
        <f t="shared" si="45"/>
        <v>-316.91000000014901</v>
      </c>
      <c r="GA28" s="321">
        <f t="shared" si="492"/>
        <v>0.9166026315789082</v>
      </c>
      <c r="GB28" s="320">
        <f>INDEX('SO JUNI 2026 (Rev.2)'!$B$6:$BI$51,MATCH(B28,'SO JUNI 2026 (Rev.2)'!$B$6:$B$51,0),MATCH($GB$3,'SO JUNI 2026 (Rev.2)'!$B$5:$XI$5,0))</f>
        <v>2044.9996774193546</v>
      </c>
      <c r="GC28" s="320">
        <f>INDEX('Summary sales'!$A$6:$BY$50,MATCH(B28,'Summary sales'!$A$6:$A$50,0),MATCH($GB$3,'Summary sales'!$A$7:$BY$7,0))</f>
        <v>0</v>
      </c>
      <c r="GD28" s="320">
        <f t="shared" si="46"/>
        <v>-2044.9996774193546</v>
      </c>
      <c r="GE28" s="321">
        <f t="shared" si="493"/>
        <v>0</v>
      </c>
      <c r="GF28" s="320">
        <f>INDEX('SO JUNI 2026 (Rev.2)'!$B$6:$BI$51,MATCH(B28,'SO JUNI 2026 (Rev.2)'!$B$6:$B$51,0),MATCH($GF$3,'SO JUNI 2026 (Rev.2)'!$B$5:$XI$5,0))</f>
        <v>369.61070967741654</v>
      </c>
      <c r="GG28" s="320">
        <f>INDEX('Summary sales'!$A$6:$BY$50,MATCH(B28,'Summary sales'!$A$6:$A$50,0),MATCH($GF$3,'Summary sales'!$A$7:$BY$7,0))</f>
        <v>714.1019999999553</v>
      </c>
      <c r="GH28" s="320">
        <f t="shared" si="47"/>
        <v>344.49129032253876</v>
      </c>
      <c r="GI28" s="321">
        <f t="shared" si="494"/>
        <v>1.9320381723332607</v>
      </c>
      <c r="GJ28" s="320">
        <f>INDEX('SO JUNI 2026 (Rev.2)'!$B$6:$BI$51,MATCH(B28,'SO JUNI 2026 (Rev.2)'!$B$6:$B$51,0),MATCH($GJ$3,'SO JUNI 2026 (Rev.2)'!$B$5:$XI$5,0))</f>
        <v>0</v>
      </c>
      <c r="GK28" s="320">
        <f>INDEX('Summary sales'!$A$6:$BY$50,MATCH(B28,'Summary sales'!$A$6:$A$50,0),MATCH($GJ$3,'Summary sales'!$A$7:$BY$7,0))</f>
        <v>0</v>
      </c>
      <c r="GL28" s="320">
        <f t="shared" si="48"/>
        <v>0</v>
      </c>
      <c r="GM28" s="321" t="e">
        <f t="shared" si="495"/>
        <v>#DIV/0!</v>
      </c>
      <c r="GN28" s="320">
        <f>INDEX('SO JUNI 2026 (Rev.2)'!$B$6:$BI$51,MATCH(B28,'SO JUNI 2026 (Rev.2)'!$B$6:$B$51,0),MATCH($GN$3,'SO JUNI 2026 (Rev.2)'!$B$5:$XI$5,0))</f>
        <v>0</v>
      </c>
      <c r="GO28" s="320">
        <f>INDEX('Summary sales'!$A$6:$BY$50,MATCH($B28,'Summary sales'!$A$6:$A$50,0),MATCH($GN$3,'Summary sales'!$A$7:$BY$7,0))</f>
        <v>0</v>
      </c>
      <c r="GP28" s="320">
        <f t="shared" si="49"/>
        <v>0</v>
      </c>
      <c r="GQ28" s="321" t="e">
        <f t="shared" si="496"/>
        <v>#DIV/0!</v>
      </c>
      <c r="GR28" s="320">
        <f>INDEX('SO JUNI 2026 (Rev.2)'!$B$6:$BI$51,MATCH(B28,'SO JUNI 2026 (Rev.2)'!$B$6:$B$51,0),MATCH($GR$3,'SO JUNI 2026 (Rev.2)'!$B$5:$XI$5,0))</f>
        <v>0</v>
      </c>
      <c r="GS28" s="320">
        <f>INDEX('Summary sales'!$A$6:$BY$50,MATCH($B28,'Summary sales'!$A$6:$A$50,0),MATCH($GR$3,'Summary sales'!$A$7:$BY$7,0))</f>
        <v>0</v>
      </c>
      <c r="GT28" s="320">
        <f t="shared" si="50"/>
        <v>0</v>
      </c>
      <c r="GU28" s="321" t="e">
        <f t="shared" si="497"/>
        <v>#DIV/0!</v>
      </c>
      <c r="GV28" s="320">
        <f>INDEX('SO JUNI 2026 (Rev.2)'!$B$6:$BI$51,MATCH(B28,'SO JUNI 2026 (Rev.2)'!$B$6:$B$51,0),MATCH($GV$3,'SO JUNI 2026 (Rev.2)'!$B$5:$XI$5,0))</f>
        <v>1800</v>
      </c>
      <c r="GW28" s="320">
        <f>INDEX('Summary sales'!$A$6:$BY$50,MATCH(B28,'Summary sales'!$A$6:$A$50,0),MATCH($GV$3,'Summary sales'!$A$7:$BY$7,0))</f>
        <v>2886.25</v>
      </c>
      <c r="GX28" s="320">
        <f t="shared" si="51"/>
        <v>1086.25</v>
      </c>
      <c r="GY28" s="321">
        <f t="shared" si="498"/>
        <v>1.6034722222222222</v>
      </c>
      <c r="GZ28" s="320">
        <f>INDEX('SO JUNI 2026 (Rev.2)'!$B$6:$BI$51,MATCH(B28,'SO JUNI 2026 (Rev.2)'!$B$6:$B$51,0),MATCH($GZ$3,'SO JUNI 2026 (Rev.2)'!$B$5:$XI$5,0))</f>
        <v>2499.7025806451697</v>
      </c>
      <c r="HA28" s="320">
        <f>INDEX('Summary sales'!$A$6:$BY$50,MATCH(B28,'Summary sales'!$A$6:$A$50,0),MATCH($GZ$3,'Summary sales'!$A$7:$BY$7,0))</f>
        <v>235.58000000007451</v>
      </c>
      <c r="HB28" s="320">
        <f t="shared" si="52"/>
        <v>-2264.1225806450952</v>
      </c>
      <c r="HC28" s="321">
        <f t="shared" si="499"/>
        <v>9.4243211902142229E-2</v>
      </c>
      <c r="HD28" s="320">
        <f>INDEX('SO JUNI 2026 (Rev.2)'!$B$6:$BI$51,MATCH(B28,'SO JUNI 2026 (Rev.2)'!$B$6:$B$51,0),MATCH($HD$3,'SO JUNI 2026 (Rev.2)'!$B$5:$XI$5,0))</f>
        <v>15000</v>
      </c>
      <c r="HE28" s="320">
        <f>INDEX('Summary sales'!$A$6:$BY$50,MATCH(B28,'Summary sales'!$A$6:$A$50,0),MATCH($HD$3,'Summary sales'!$A$7:$BY$7,0))</f>
        <v>12381.786</v>
      </c>
      <c r="HF28" s="320">
        <f t="shared" si="53"/>
        <v>-2618.2139999999999</v>
      </c>
      <c r="HG28" s="321">
        <f t="shared" si="500"/>
        <v>0.82545239999999998</v>
      </c>
      <c r="HH28" s="320">
        <f>INDEX('SO JUNI 2026 (Rev.2)'!$B$6:$BI$51,MATCH(B28,'SO JUNI 2026 (Rev.2)'!$B$6:$B$51,0),MATCH($HH$3,'SO JUNI 2026 (Rev.2)'!$B$5:$XI$5,0))</f>
        <v>13500</v>
      </c>
      <c r="HI28" s="320">
        <f>INDEX('Summary sales'!$A$6:$BY$50,MATCH(B28,'Summary sales'!$A$6:$A$50,0),MATCH($HH$3,'Summary sales'!$A$7:$BY$7,0))</f>
        <v>9255.4019999988377</v>
      </c>
      <c r="HJ28" s="320">
        <f t="shared" si="54"/>
        <v>-4244.5980000011623</v>
      </c>
      <c r="HK28" s="353">
        <f t="shared" si="501"/>
        <v>0.68558533333324723</v>
      </c>
    </row>
    <row r="29" spans="1:219" ht="15" customHeight="1">
      <c r="A29" s="687"/>
      <c r="B29" s="318">
        <f t="shared" si="502"/>
        <v>46194</v>
      </c>
      <c r="C29" s="319" t="str">
        <f t="shared" si="447"/>
        <v>Mgg</v>
      </c>
      <c r="D29" s="320">
        <f t="shared" si="448"/>
        <v>193657.77783870965</v>
      </c>
      <c r="E29" s="320">
        <f t="shared" ca="1" si="449"/>
        <v>179528.0520000009</v>
      </c>
      <c r="F29" s="320">
        <f t="shared" ca="1" si="1"/>
        <v>-14129.72583870875</v>
      </c>
      <c r="G29" s="321">
        <f t="shared" ca="1" si="450"/>
        <v>0.92703765376014557</v>
      </c>
      <c r="H29" s="320">
        <f>INDEX('SO JUNI 2026 (Rev.2)'!$B$6:$BI$51,MATCH(B29,'SO JUNI 2026 (Rev.2)'!$B$6:$B$51,0),MATCH($H$3,'SO JUNI 2026 (Rev.2)'!$B$5:$XI$5,0))</f>
        <v>733.57290322580695</v>
      </c>
      <c r="I29" s="320">
        <f>INDEX('Summary sales'!$A$6:$BY$50,MATCH(B29,'Summary sales'!$A$6:$A$50,0),MATCH($H$3,'Summary sales'!$A$7:$BY$7,0))</f>
        <v>713.64999999990687</v>
      </c>
      <c r="J29" s="320">
        <f t="shared" si="2"/>
        <v>-19.922903225900086</v>
      </c>
      <c r="K29" s="321">
        <f t="shared" si="451"/>
        <v>0.97284127707240642</v>
      </c>
      <c r="L29" s="320">
        <f>INDEX('SO JUNI 2026 (Rev.2)'!$B$6:$BI$51,MATCH(B29,'SO JUNI 2026 (Rev.2)'!$B$6:$B$51,0),MATCH($L$3,'SO JUNI 2026 (Rev.2)'!$B$5:$XI$5,0))</f>
        <v>1000</v>
      </c>
      <c r="M29" s="320">
        <f>INDEX('Summary sales'!$A$6:$BY$50,MATCH($B29,'Summary sales'!$A$6:$A$50,0),MATCH($L$3,'Summary sales'!$A$7:$BY$7,0))</f>
        <v>539.64000000059605</v>
      </c>
      <c r="N29" s="320">
        <f t="shared" si="3"/>
        <v>-460.35999999940395</v>
      </c>
      <c r="O29" s="321">
        <f t="shared" si="452"/>
        <v>0.53964000000059609</v>
      </c>
      <c r="P29" s="320">
        <f>INDEX('SO JUNI 2026 (Rev.2)'!$B$6:$BI$51,MATCH(B29,'SO JUNI 2026 (Rev.2)'!$B$6:$B$51,0),MATCH($P$3,'SO JUNI 2026 (Rev.2)'!$B$5:$XI$5,0))</f>
        <v>1200</v>
      </c>
      <c r="Q29" s="320">
        <f>INDEX('Summary sales'!$A$6:$BY$50,MATCH($B29,'Summary sales'!$A$6:$A$50,0),MATCH($P$3,'Summary sales'!$A$7:$BY$7,0))</f>
        <v>564.91999999992549</v>
      </c>
      <c r="R29" s="320">
        <f t="shared" si="4"/>
        <v>-635.08000000007451</v>
      </c>
      <c r="S29" s="321">
        <f t="shared" si="453"/>
        <v>0.47076666666660461</v>
      </c>
      <c r="T29" s="320">
        <f>INDEX('SO JUNI 2026 (Rev.2)'!$B$6:$BI$51,MATCH(B29,'SO JUNI 2026 (Rev.2)'!$B$6:$B$51,0),MATCH($T$3,'SO JUNI 2026 (Rev.2)'!$B$5:$XI$5,0))</f>
        <v>999.51612903226578</v>
      </c>
      <c r="U29" s="320">
        <f>INDEX('Summary sales'!$A$6:$BY$50,MATCH($B29,'Summary sales'!$A$6:$A$50,0),MATCH($T$3,'Summary sales'!$A$7:$BY$7,0))</f>
        <v>1260.3000000002794</v>
      </c>
      <c r="V29" s="320">
        <f t="shared" si="5"/>
        <v>260.78387096801362</v>
      </c>
      <c r="W29" s="321">
        <f t="shared" si="454"/>
        <v>1.2609101177992048</v>
      </c>
      <c r="X29" s="320">
        <f>INDEX('SO JUNI 2026 (Rev.2)'!$B$6:$BI$51,MATCH(B29,'SO JUNI 2026 (Rev.2)'!$B$6:$B$51,0),MATCH($X$3,'SO JUNI 2026 (Rev.2)'!$B$5:$XI$5,0))</f>
        <v>644.02064516129087</v>
      </c>
      <c r="Y29" s="320">
        <f>INDEX('Summary sales'!$A$6:$BY$50,MATCH($B29,'Summary sales'!$A$6:$A$50,0),MATCH($X$3,'Summary sales'!$A$7:$BY$7,0))</f>
        <v>404.27000000001863</v>
      </c>
      <c r="Z29" s="320">
        <f t="shared" si="6"/>
        <v>-239.75064516127225</v>
      </c>
      <c r="AA29" s="321">
        <f t="shared" si="455"/>
        <v>0.62772832367628806</v>
      </c>
      <c r="AB29" s="320">
        <f>INDEX('SO JUNI 2026 (Rev.2)'!$B$6:$BI$51,MATCH(B29,'SO JUNI 2026 (Rev.2)'!$B$6:$B$51,0),MATCH($AB$3,'SO JUNI 2026 (Rev.2)'!$B$5:$XI$5,0))</f>
        <v>0</v>
      </c>
      <c r="AC29" s="320">
        <f>INDEX('Summary sales'!$A$6:$BY$50,MATCH($B29,'Summary sales'!$A$6:$A$50,0),MATCH($AB$3,'Summary sales'!$A$7:$BY$7,0))</f>
        <v>0</v>
      </c>
      <c r="AD29" s="320">
        <f t="shared" si="456"/>
        <v>0</v>
      </c>
      <c r="AE29" s="321">
        <f t="shared" si="398"/>
        <v>0</v>
      </c>
      <c r="AF29" s="320">
        <f>INDEX('SO JUNI 2026 (Rev.2)'!$B$6:$BI$51,MATCH(B29,'SO JUNI 2026 (Rev.2)'!$B$6:$B$51,0),MATCH($AF$3,'SO JUNI 2026 (Rev.2)'!$B$5:$XI$5,0))</f>
        <v>0</v>
      </c>
      <c r="AG29" s="320">
        <f>INDEX('Summary sales'!$A$6:$BY$50,MATCH($B29,'Summary sales'!$A$6:$A$50,0),MATCH($AF$3,'Summary sales'!$A$7:$BY$7,0))</f>
        <v>14.139999999984866</v>
      </c>
      <c r="AH29" s="320">
        <f t="shared" si="8"/>
        <v>14.139999999984866</v>
      </c>
      <c r="AI29" s="321" t="e">
        <f t="shared" si="457"/>
        <v>#DIV/0!</v>
      </c>
      <c r="AJ29" s="320">
        <f>INDEX('SO JUNI 2026 (Rev.2)'!$B$6:$BI$51,MATCH(B29,'SO JUNI 2026 (Rev.2)'!$B$6:$B$51,0),MATCH($AJ$3,'SO JUNI 2026 (Rev.2)'!$B$5:$XI$5,0))</f>
        <v>603.76322580644887</v>
      </c>
      <c r="AK29" s="320">
        <f>INDEX('Summary sales'!$A$6:$BY$50,MATCH($B29,'Summary sales'!$A$6:$A$50,0),MATCH($AJ$3,'Summary sales'!$A$7:$BY$7,0))</f>
        <v>900.79999999993015</v>
      </c>
      <c r="AL29" s="320">
        <f t="shared" si="9"/>
        <v>297.03677419348128</v>
      </c>
      <c r="AM29" s="321">
        <f t="shared" si="458"/>
        <v>1.4919755982102556</v>
      </c>
      <c r="AN29" s="320">
        <f>INDEX('SO JUNI 2026 (Rev.2)'!$B$6:$BI$51,MATCH(B29,'SO JUNI 2026 (Rev.2)'!$B$6:$B$51,0),MATCH($AN$3,'SO JUNI 2026 (Rev.2)'!$B$5:$XI$5,0))</f>
        <v>673.27548387096704</v>
      </c>
      <c r="AO29" s="320">
        <f>INDEX('Summary sales'!$A$6:$BY$50,MATCH($B29,'Summary sales'!$A$6:$A$50,0),MATCH($AN$3,'Summary sales'!$A$7:$BY$7,0))</f>
        <v>474.60999999998603</v>
      </c>
      <c r="AP29" s="320">
        <f t="shared" si="10"/>
        <v>-198.66548387098101</v>
      </c>
      <c r="AQ29" s="321">
        <f t="shared" si="459"/>
        <v>0.70492690045869077</v>
      </c>
      <c r="AR29" s="320">
        <f>INDEX('SO JUNI 2026 (Rev.2)'!$B$6:$BI$51,MATCH(B29,'SO JUNI 2026 (Rev.2)'!$B$6:$B$51,0),MATCH($AR$3,'SO JUNI 2026 (Rev.2)'!$B$5:$XI$5,0))</f>
        <v>0</v>
      </c>
      <c r="AS29" s="320">
        <f>INDEX('Summary sales'!$A$6:$BY$50,MATCH($B29,'Summary sales'!$A$6:$A$50,0),MATCH($AR$3,'Summary sales'!$A$7:$BY$7,0))</f>
        <v>0</v>
      </c>
      <c r="AT29" s="320">
        <f t="shared" si="11"/>
        <v>0</v>
      </c>
      <c r="AU29" s="321" t="e">
        <f t="shared" si="460"/>
        <v>#DIV/0!</v>
      </c>
      <c r="AV29" s="320">
        <f>INDEX('SO JUNI 2026 (Rev.2)'!$B$6:$BI$51,MATCH(B29,'SO JUNI 2026 (Rev.2)'!$B$6:$B$51,0),MATCH($AV$3,'SO JUNI 2026 (Rev.2)'!$B$5:$XI$5,0))</f>
        <v>6000</v>
      </c>
      <c r="AW29" s="320">
        <f>INDEX('Summary sales'!$A$6:$BY$50,MATCH($B29,'Summary sales'!$A$6:$A$50,0),MATCH($AV$3,'Summary sales'!$A$7:$BY$7,0))</f>
        <v>2729.7299999999814</v>
      </c>
      <c r="AX29" s="320">
        <f t="shared" si="12"/>
        <v>-3270.2700000000186</v>
      </c>
      <c r="AY29" s="321">
        <f t="shared" si="461"/>
        <v>0.45495499999999689</v>
      </c>
      <c r="AZ29" s="320">
        <f>INDEX('SO JUNI 2026 (Rev.2)'!$B$6:$BI$51,MATCH(B29,'SO JUNI 2026 (Rev.2)'!$B$6:$B$51,0),MATCH($AZ$3,'SO JUNI 2026 (Rev.2)'!$B$5:$XI$5,0))</f>
        <v>300</v>
      </c>
      <c r="BA29" s="320">
        <f>INDEX('Summary sales'!$A$6:$BY$50,MATCH($B29,'Summary sales'!$A$6:$A$50,0),MATCH($AZ$3,'Summary sales'!$A$7:$BY$7,0))</f>
        <v>3030.4699999999721</v>
      </c>
      <c r="BB29" s="320">
        <f t="shared" si="13"/>
        <v>2730.4699999999721</v>
      </c>
      <c r="BC29" s="321">
        <f t="shared" si="462"/>
        <v>10.101566666666573</v>
      </c>
      <c r="BD29" s="320">
        <f>INDEX('SO JUNI 2026 (Rev.2)'!$B$6:$BI$51,MATCH(B29,'SO JUNI 2026 (Rev.2)'!$B$6:$B$51,0),MATCH($BD$3,'SO JUNI 2026 (Rev.2)'!$B$5:$XI$5,0))</f>
        <v>750</v>
      </c>
      <c r="BE29" s="320">
        <f>INDEX('Summary sales'!$A$6:$BY$50,MATCH($B29,'Summary sales'!$A$6:$A$50,0),MATCH($BD$3,'Summary sales'!$A$7:$BY$7,0))</f>
        <v>0</v>
      </c>
      <c r="BF29" s="320">
        <f t="shared" si="14"/>
        <v>-750</v>
      </c>
      <c r="BG29" s="321">
        <f t="shared" si="463"/>
        <v>0</v>
      </c>
      <c r="BH29" s="320">
        <f>INDEX('SO JUNI 2026 (Rev.2)'!$B$6:$BI$51,MATCH(B29,'SO JUNI 2026 (Rev.2)'!$B$6:$B$51,0),MATCH($BH$3,'SO JUNI 2026 (Rev.2)'!$B$5:$XI$5,0))</f>
        <v>9300</v>
      </c>
      <c r="BI29" s="320">
        <f>INDEX('Summary sales'!$A$6:$BY$50,MATCH($B29,'Summary sales'!$A$6:$A$50,0),MATCH($BH$3,'Summary sales'!$A$7:$BY$7,0))</f>
        <v>10800.290000000037</v>
      </c>
      <c r="BJ29" s="320">
        <f t="shared" si="15"/>
        <v>1500.2900000000373</v>
      </c>
      <c r="BK29" s="321">
        <f t="shared" si="464"/>
        <v>1.1613215053763482</v>
      </c>
      <c r="BL29" s="320">
        <f>INDEX('SO JUNI 2026 (Rev.2)'!$B$6:$BI$51,MATCH(B29,'SO JUNI 2026 (Rev.2)'!$B$6:$B$51,0),MATCH($BL$3,'SO JUNI 2026 (Rev.2)'!$B$5:$XI$5,0))</f>
        <v>6000.0570967741915</v>
      </c>
      <c r="BM29" s="320">
        <f>INDEX('Summary sales'!$A$6:$BY$50,MATCH($B29,'Summary sales'!$A$6:$A$50,0),MATCH($BL$3,'Summary sales'!$A$7:$BY$7,0))</f>
        <v>4029.1299999998882</v>
      </c>
      <c r="BN29" s="320">
        <f t="shared" si="16"/>
        <v>-1970.9270967743032</v>
      </c>
      <c r="BO29" s="321">
        <f t="shared" si="465"/>
        <v>0.67151527644063058</v>
      </c>
      <c r="BP29" s="320">
        <f>INDEX('SO JUNI 2026 (Rev.2)'!$B$6:$BI$51,MATCH(B29,'SO JUNI 2026 (Rev.2)'!$B$6:$B$51,0),MATCH($BP$3,'SO JUNI 2026 (Rev.2)'!$B$5:$XI$5,0))</f>
        <v>1300</v>
      </c>
      <c r="BQ29" s="320">
        <f>INDEX('Summary sales'!$A$6:$BY$50,MATCH($B29,'Summary sales'!$A$6:$A$50,0),MATCH($BP$3,'Summary sales'!$A$7:$BY$7,0))</f>
        <v>1306.9699999999721</v>
      </c>
      <c r="BR29" s="320">
        <f t="shared" si="17"/>
        <v>6.9699999999720603</v>
      </c>
      <c r="BS29" s="321">
        <f t="shared" si="466"/>
        <v>1.0053615384615169</v>
      </c>
      <c r="BT29" s="320">
        <f>INDEX('SO JUNI 2026 (Rev.2)'!$B$6:$BI$51,MATCH(B29,'SO JUNI 2026 (Rev.2)'!$B$6:$B$51,0),MATCH($BT$3,'SO JUNI 2026 (Rev.2)'!$B$5:$XI$5,0))</f>
        <v>0</v>
      </c>
      <c r="BU29" s="320">
        <f>INDEX('Summary sales'!$A$6:$BY$50,MATCH($B29,'Summary sales'!$A$6:$A$50,0),MATCH($BT$3,'Summary sales'!$A$7:$BY$7,0))</f>
        <v>0</v>
      </c>
      <c r="BV29" s="320">
        <f t="shared" si="18"/>
        <v>0</v>
      </c>
      <c r="BW29" s="321">
        <v>0</v>
      </c>
      <c r="BX29" s="320">
        <f>INDEX('SO JUNI 2026 (Rev.2)'!$B$6:$BI$51,MATCH(B29,'SO JUNI 2026 (Rev.2)'!$B$6:$B$51,0),MATCH($BX$3,'SO JUNI 2026 (Rev.2)'!$B$5:$XI$5,0))</f>
        <v>2500</v>
      </c>
      <c r="BY29" s="320">
        <f ca="1">INDEX('Summary sales'!$A$6:$BY$50,MATCH($B29,'Summary sales'!$A$6:$A$50,0),MATCH($BX$3,'Summary sales'!$A$7:$BY$7,0))</f>
        <v>0</v>
      </c>
      <c r="BZ29" s="320">
        <f t="shared" ca="1" si="19"/>
        <v>-2500</v>
      </c>
      <c r="CA29" s="321">
        <f t="shared" ca="1" si="468"/>
        <v>0</v>
      </c>
      <c r="CB29" s="320">
        <f>INDEX('SO JUNI 2026 (Rev.2)'!$B$6:$BI$51,MATCH(B29,'SO JUNI 2026 (Rev.2)'!$B$6:$B$51,0),MATCH($CB$3,'SO JUNI 2026 (Rev.2)'!$B$5:$XI$5,0))</f>
        <v>0</v>
      </c>
      <c r="CC29" s="320">
        <f>INDEX('Summary sales'!$A$6:$BY$50,MATCH($B29,'Summary sales'!$A$6:$A$50,0),MATCH($CB$3,'Summary sales'!$A$7:$BY$7,0))</f>
        <v>0</v>
      </c>
      <c r="CD29" s="320">
        <f t="shared" si="20"/>
        <v>0</v>
      </c>
      <c r="CE29" s="321" t="e">
        <f t="shared" si="469"/>
        <v>#DIV/0!</v>
      </c>
      <c r="CF29" s="320">
        <f>INDEX('SO JUNI 2026 (Rev.2)'!$B$6:$BI$51,MATCH(B29,'SO JUNI 2026 (Rev.2)'!$B$6:$B$51,0),MATCH($CF$3,'SO JUNI 2026 (Rev.2)'!$B$5:$XI$5,0))</f>
        <v>89.451612903225808</v>
      </c>
      <c r="CG29" s="320">
        <f>INDEX('Summary sales'!$A$6:$BY$50,MATCH($B29,'Summary sales'!$A$6:$A$50,0),MATCH($CF$3,'Summary sales'!$A$7:$BY$7,0))</f>
        <v>64.010000000009313</v>
      </c>
      <c r="CH29" s="320">
        <f t="shared" si="21"/>
        <v>-25.441612903216495</v>
      </c>
      <c r="CI29" s="321">
        <f t="shared" si="470"/>
        <v>0.71558240173108134</v>
      </c>
      <c r="CJ29" s="320">
        <f>INDEX('SO JUNI 2026 (Rev.2)'!$B$6:$BI$51,MATCH(B29,'SO JUNI 2026 (Rev.2)'!$B$6:$B$51,0),MATCH($CJ$3,'SO JUNI 2026 (Rev.2)'!$B$5:$XI$5,0))</f>
        <v>1000</v>
      </c>
      <c r="CK29" s="320">
        <f>INDEX('Summary sales'!$A$6:$BY$50,MATCH($B29,'Summary sales'!$A$6:$A$50,0),MATCH($CJ$3,'Summary sales'!$A$7:$BY$7,0))</f>
        <v>115.5</v>
      </c>
      <c r="CL29" s="320">
        <f t="shared" si="22"/>
        <v>-884.5</v>
      </c>
      <c r="CM29" s="321">
        <f t="shared" si="471"/>
        <v>0.11550000000000001</v>
      </c>
      <c r="CN29" s="320">
        <f>INDEX('SO JUNI 2026 (Rev.2)'!$B$6:$BI$51,MATCH(B29,'SO JUNI 2026 (Rev.2)'!$B$6:$B$51,0),MATCH($CN$3,'SO JUNI 2026 (Rev.2)'!$B$5:$XI$5,0))</f>
        <v>0</v>
      </c>
      <c r="CO29" s="320">
        <f>INDEX('Summary sales'!$A$6:$BY$50,MATCH($B29,'Summary sales'!$A$6:$A$50,0),MATCH($CN$3,'Summary sales'!$A$7:$BY$7,0))</f>
        <v>0</v>
      </c>
      <c r="CP29" s="320">
        <f t="shared" si="23"/>
        <v>0</v>
      </c>
      <c r="CQ29" s="321" t="e">
        <f t="shared" si="414"/>
        <v>#DIV/0!</v>
      </c>
      <c r="CR29" s="320">
        <f>INDEX('SO JUNI 2026 (Rev.2)'!$B$6:$BI$51,MATCH(B29,'SO JUNI 2026 (Rev.2)'!$B$6:$B$51,0),MATCH($CR$3,'SO JUNI 2026 (Rev.2)'!$B$5:$XI$5,0))</f>
        <v>0</v>
      </c>
      <c r="CS29" s="320">
        <f>INDEX('Summary sales'!$A$6:$BY$50,MATCH($B29,'Summary sales'!$A$6:$A$50,0),MATCH($CR$3,'Summary sales'!$A$7:$BY$7,0))</f>
        <v>0</v>
      </c>
      <c r="CT29" s="320">
        <f t="shared" si="24"/>
        <v>0</v>
      </c>
      <c r="CU29" s="321" t="e">
        <f t="shared" si="472"/>
        <v>#DIV/0!</v>
      </c>
      <c r="CV29" s="320">
        <f>INDEX('SO JUNI 2026 (Rev.2)'!$B$6:$BI$51,MATCH(B29,'SO JUNI 2026 (Rev.2)'!$B$6:$B$51,0),MATCH($CV$3,'SO JUNI 2026 (Rev.2)'!$B$5:$XI$5,0))</f>
        <v>4000</v>
      </c>
      <c r="CW29" s="320">
        <f>INDEX('Summary sales'!$A$6:$BY$50,MATCH($B29,'Summary sales'!$A$6:$A$50,0),MATCH($CV$3,'Summary sales'!$A$7:$BY$7,0))</f>
        <v>3127.5699999999488</v>
      </c>
      <c r="CX29" s="320">
        <f t="shared" si="25"/>
        <v>-872.43000000005122</v>
      </c>
      <c r="CY29" s="321">
        <f t="shared" si="416"/>
        <v>0.78189249999998722</v>
      </c>
      <c r="CZ29" s="320">
        <f>INDEX('SO JUNI 2026 (Rev.2)'!$B$6:$BI$51,MATCH(B29,'SO JUNI 2026 (Rev.2)'!$B$6:$B$51,0),MATCH($CZ$3,'SO JUNI 2026 (Rev.2)'!$B$5:$XI$5,0))</f>
        <v>5000</v>
      </c>
      <c r="DA29" s="320">
        <f>INDEX('Summary sales'!$A$6:$BY$50,MATCH($B29,'Summary sales'!$A$6:$A$50,0),MATCH($CZ$3,'Summary sales'!$A$7:$BY$7,0))</f>
        <v>6990.1300000000047</v>
      </c>
      <c r="DB29" s="320">
        <f t="shared" si="26"/>
        <v>1990.1300000000047</v>
      </c>
      <c r="DC29" s="321">
        <f t="shared" si="473"/>
        <v>0.78189249999998722</v>
      </c>
      <c r="DD29" s="320">
        <f>INDEX('SO JUNI 2026 (Rev.2)'!$B$6:$BI$51,MATCH(B29,'SO JUNI 2026 (Rev.2)'!$B$6:$B$51,0),MATCH($DD$3,'SO JUNI 2026 (Rev.2)'!$B$5:$XI$5,0))</f>
        <v>8000</v>
      </c>
      <c r="DE29" s="320">
        <f>INDEX('Summary sales'!$A$6:$BY$50,MATCH($B29,'Summary sales'!$A$6:$A$50,0),MATCH($DD$3,'Summary sales'!$A$7:$BY$7,0))</f>
        <v>11399.699999999953</v>
      </c>
      <c r="DF29" s="320">
        <f t="shared" si="27"/>
        <v>3399.6999999999534</v>
      </c>
      <c r="DG29" s="321">
        <f t="shared" si="474"/>
        <v>1.4249624999999941</v>
      </c>
      <c r="DH29" s="320">
        <f>INDEX('SO JUNI 2026 (Rev.2)'!$B$6:$BI$51,MATCH(B29,'SO JUNI 2026 (Rev.2)'!$B$6:$B$51,0),MATCH($DH$3,'SO JUNI 2026 (Rev.2)'!$B$5:$XI$5,0))</f>
        <v>6659.5545483870847</v>
      </c>
      <c r="DI29" s="320">
        <f>INDEX('Summary sales'!$A$6:$BY$50,MATCH($B29,'Summary sales'!$A$6:$A$50,0),MATCH($DH$3,'Summary sales'!$A$7:$BY$7,0))</f>
        <v>8272.0439999997616</v>
      </c>
      <c r="DJ29" s="320">
        <f t="shared" si="28"/>
        <v>1612.4894516126769</v>
      </c>
      <c r="DK29" s="321">
        <f t="shared" si="475"/>
        <v>1.2421317281653943</v>
      </c>
      <c r="DL29" s="320">
        <f>INDEX('SO JUNI 2026 (Rev.2)'!$B$6:$BI$51,MATCH(B29,'SO JUNI 2026 (Rev.2)'!$B$6:$B$51,0),MATCH($DL$3,'SO JUNI 2026 (Rev.2)'!$B$5:$XI$5,0))</f>
        <v>2020.8603225806426</v>
      </c>
      <c r="DM29" s="320">
        <f>INDEX('Summary sales'!$A$6:$BY$50,MATCH($B29,'Summary sales'!$A$6:$A$50,0),MATCH($DL$3,'Summary sales'!$A$7:$BY$7,0))</f>
        <v>1658.7800000002608</v>
      </c>
      <c r="DN29" s="320">
        <f t="shared" si="29"/>
        <v>-362.08032258038179</v>
      </c>
      <c r="DO29" s="321">
        <f t="shared" si="476"/>
        <v>0.8208286250491551</v>
      </c>
      <c r="DP29" s="320">
        <f>INDEX('SO JUNI 2026 (Rev.2)'!$B$6:$BI$51,MATCH(B29,'SO JUNI 2026 (Rev.2)'!$B$6:$B$51,0),MATCH($DP$3,'SO JUNI 2026 (Rev.2)'!$B$5:$XI$5,0))</f>
        <v>0</v>
      </c>
      <c r="DQ29" s="320">
        <f>INDEX('Summary sales'!$A$6:$BY$50,MATCH($B29,'Summary sales'!$A$6:$A$50,0),MATCH($DP$3,'Summary sales'!$A$7:$BY$7,0))</f>
        <v>52.619999999995343</v>
      </c>
      <c r="DR29" s="320">
        <f t="shared" si="30"/>
        <v>52.619999999995343</v>
      </c>
      <c r="DS29" s="321" t="e">
        <f t="shared" si="477"/>
        <v>#DIV/0!</v>
      </c>
      <c r="DT29" s="320">
        <f>INDEX('SO JUNI 2026 (Rev.2)'!$B$6:$BI$51,MATCH(B29,'SO JUNI 2026 (Rev.2)'!$B$6:$B$51,0),MATCH($DT$3,'SO JUNI 2026 (Rev.2)'!$B$5:$XI$5,0))</f>
        <v>2999.8519354838745</v>
      </c>
      <c r="DU29" s="320">
        <f>INDEX('Summary sales'!$A$6:$BY$50,MATCH($B29,'Summary sales'!$A$6:$A$50,0),MATCH($DT$3,'Summary sales'!$A$7:$BY$7,0))</f>
        <v>3587.25</v>
      </c>
      <c r="DV29" s="320">
        <f t="shared" si="31"/>
        <v>587.39806451612549</v>
      </c>
      <c r="DW29" s="321">
        <f t="shared" si="478"/>
        <v>1.1958090189612569</v>
      </c>
      <c r="DX29" s="320">
        <f>INDEX('SO JUNI 2026 (Rev.2)'!$B$6:$BI$51,MATCH(B29,'SO JUNI 2026 (Rev.2)'!$B$6:$B$51,0),MATCH($DX$3,'SO JUNI 2026 (Rev.2)'!$B$5:$XI$5,0))</f>
        <v>0</v>
      </c>
      <c r="DY29" s="320">
        <f>INDEX('Summary sales'!$A$6:$BY$50,MATCH($B29,'Summary sales'!$A$6:$A$50,0),MATCH($DX$3,'Summary sales'!$A$7:$BY$7,0))</f>
        <v>0</v>
      </c>
      <c r="DZ29" s="320">
        <f t="shared" si="32"/>
        <v>0</v>
      </c>
      <c r="EA29" s="321" t="e">
        <f t="shared" si="479"/>
        <v>#DIV/0!</v>
      </c>
      <c r="EB29" s="320">
        <f>INDEX('SO JUNI 2026 (Rev.2)'!$B$6:$BI$51,MATCH(B29,'SO JUNI 2026 (Rev.2)'!$B$6:$B$51,0),MATCH($EB$3,'SO JUNI 2026 (Rev.2)'!$B$5:$XI$5,0))</f>
        <v>2043.2745161290325</v>
      </c>
      <c r="EC29" s="320">
        <f>INDEX('Summary sales'!$A$6:$BY$50,MATCH($B29,'Summary sales'!$A$6:$A$50,0),MATCH($EB$3,'Summary sales'!$A$7:$BY$7,0))</f>
        <v>1667.440000000177</v>
      </c>
      <c r="ED29" s="320">
        <f t="shared" si="33"/>
        <v>-375.83451612885551</v>
      </c>
      <c r="EE29" s="321">
        <f t="shared" si="480"/>
        <v>0.81606264201793544</v>
      </c>
      <c r="EF29" s="320">
        <f>INDEX('SO JUNI 2026 (Rev.2)'!$B$6:$BI$51,MATCH(B29,'SO JUNI 2026 (Rev.2)'!$B$6:$B$51,0),MATCH($EF$3,'SO JUNI 2026 (Rev.2)'!$B$5:$XI$5,0))</f>
        <v>0</v>
      </c>
      <c r="EG29" s="320">
        <f>INDEX('Summary sales'!$A$6:$BY$50,MATCH($B29,'Summary sales'!$A$6:$A$50,0),MATCH($EF$3,'Summary sales'!$A$7:$BY$7,0))</f>
        <v>0</v>
      </c>
      <c r="EH29" s="320">
        <f t="shared" si="34"/>
        <v>0</v>
      </c>
      <c r="EI29" s="321" t="e">
        <f t="shared" si="481"/>
        <v>#DIV/0!</v>
      </c>
      <c r="EJ29" s="320">
        <f>INDEX('SO JUNI 2026 (Rev.2)'!$B$6:$BI$51,MATCH(B29,'SO JUNI 2026 (Rev.2)'!$B$6:$B$51,0),MATCH($EJ$3,'SO JUNI 2026 (Rev.2)'!$B$5:$XI$5,0))</f>
        <v>0</v>
      </c>
      <c r="EK29" s="320">
        <f>INDEX('Summary sales'!$A$6:$BY$50,MATCH($B29,'Summary sales'!$A$6:$A$50,0),MATCH($EJ$3,'Summary sales'!$A$7:$BY$7,0))</f>
        <v>0</v>
      </c>
      <c r="EL29" s="320">
        <f t="shared" si="35"/>
        <v>0</v>
      </c>
      <c r="EM29" s="321" t="e">
        <f t="shared" si="482"/>
        <v>#DIV/0!</v>
      </c>
      <c r="EN29" s="320">
        <f>INDEX('SO JUNI 2026 (Rev.2)'!$B$6:$BI$51,MATCH(B29,'SO JUNI 2026 (Rev.2)'!$B$6:$B$51,0),MATCH($EN$3,'SO JUNI 2026 (Rev.2)'!$B$5:$XI$5,0))</f>
        <v>11007.047419354845</v>
      </c>
      <c r="EO29" s="320">
        <f>INDEX('Summary sales'!$A$6:$BY$50,MATCH($B29,'Summary sales'!$A$6:$A$50,0),MATCH($EN$3,'Summary sales'!$A$7:$BY$7,0))</f>
        <v>9479.7199999997392</v>
      </c>
      <c r="EP29" s="320">
        <f t="shared" si="36"/>
        <v>-1527.327419355106</v>
      </c>
      <c r="EQ29" s="321">
        <f t="shared" si="483"/>
        <v>0.86124095216765884</v>
      </c>
      <c r="ER29" s="320">
        <f>INDEX('SO JUNI 2026 (Rev.2)'!$B$6:$BI$51,MATCH(B29,'SO JUNI 2026 (Rev.2)'!$B$6:$B$51,0),MATCH($ER$3,'SO JUNI 2026 (Rev.2)'!$B$5:$XI$5,0))</f>
        <v>1519.5448387096778</v>
      </c>
      <c r="ES29" s="320">
        <f>INDEX('Summary sales'!$A$6:$BY$50,MATCH($B29,'Summary sales'!$A$6:$A$50,0),MATCH($ER$3,'Summary sales'!$A$7:$BY$7,0))</f>
        <v>1254.660000000149</v>
      </c>
      <c r="ET29" s="320">
        <f t="shared" si="37"/>
        <v>-264.88483870952882</v>
      </c>
      <c r="EU29" s="321">
        <f t="shared" si="484"/>
        <v>0.82568145936749326</v>
      </c>
      <c r="EV29" s="320">
        <f>INDEX('SO JUNI 2026 (Rev.2)'!$B$6:$BI$51,MATCH(B29,'SO JUNI 2026 (Rev.2)'!$B$6:$B$51,0),MATCH($EV$3,'SO JUNI 2026 (Rev.2)'!$B$5:$XI$5,0))</f>
        <v>3999.6741935483842</v>
      </c>
      <c r="EW29" s="320">
        <f>INDEX('Summary sales'!$A$6:$BY$50,MATCH($B29,'Summary sales'!$A$6:$A$50,0),MATCH($EV$3,'Summary sales'!$A$7:$BY$7,0))</f>
        <v>3739.6200000001118</v>
      </c>
      <c r="EX29" s="320">
        <f t="shared" si="38"/>
        <v>-260.05419354827245</v>
      </c>
      <c r="EY29" s="321">
        <f t="shared" si="485"/>
        <v>0.9349811557231964</v>
      </c>
      <c r="EZ29" s="320">
        <f>INDEX('SO JUNI 2026 (Rev.2)'!$B$6:$BI$51,MATCH(B29,'SO JUNI 2026 (Rev.2)'!$B$6:$B$51,0),MATCH($EZ$3,'SO JUNI 2026 (Rev.2)'!$B$5:$XI$5,0))</f>
        <v>0</v>
      </c>
      <c r="FA29" s="320">
        <f>INDEX('Summary sales'!$A$6:$BY$50,MATCH(B29,'Summary sales'!$A$6:$A$50,0),MATCH($EZ$3,'Summary sales'!$A$7:$BY$7,0))</f>
        <v>0</v>
      </c>
      <c r="FB29" s="320">
        <f t="shared" si="39"/>
        <v>0</v>
      </c>
      <c r="FC29" s="321" t="e">
        <f t="shared" si="486"/>
        <v>#DIV/0!</v>
      </c>
      <c r="FD29" s="320">
        <f>INDEX('SO JUNI 2026 (Rev.2)'!$B$6:$BI$51,MATCH(B29,'SO JUNI 2026 (Rev.2)'!$B$6:$B$51,0),MATCH($FD$3,'SO JUNI 2026 (Rev.2)'!$B$5:$XI$5,0))</f>
        <v>8000</v>
      </c>
      <c r="FE29" s="320">
        <f>INDEX('Summary sales'!$A$6:$BY$50,MATCH($B29,'Summary sales'!$A$6:$A$50,0),MATCH($FD$3,'Summary sales'!$A$7:$BY$7,0))</f>
        <v>8443.4799999999814</v>
      </c>
      <c r="FF29" s="320">
        <f t="shared" si="40"/>
        <v>443.47999999998137</v>
      </c>
      <c r="FG29" s="321">
        <f t="shared" si="487"/>
        <v>1.0554349999999977</v>
      </c>
      <c r="FH29" s="320">
        <f>INDEX('SO JUNI 2026 (Rev.2)'!$B$6:$BI$51,MATCH(B29,'SO JUNI 2026 (Rev.2)'!$B$6:$B$51,0),MATCH($FH$3,'SO JUNI 2026 (Rev.2)'!$B$5:$XI$5,0))</f>
        <v>54000</v>
      </c>
      <c r="FI29" s="320">
        <f>INDEX('Summary sales'!$A$6:$BY$50,MATCH($B29,'Summary sales'!$A$6:$A$50,0),MATCH($FH$3,'Summary sales'!$A$7:$BY$7,0))</f>
        <v>51377.089999999851</v>
      </c>
      <c r="FJ29" s="320">
        <f t="shared" si="41"/>
        <v>-2622.910000000149</v>
      </c>
      <c r="FK29" s="321">
        <f t="shared" si="488"/>
        <v>0.9514275925925898</v>
      </c>
      <c r="FL29" s="320">
        <f>INDEX('SO JUNI 2026 (Rev.2)'!$B$6:$BI$51,MATCH(B29,'SO JUNI 2026 (Rev.2)'!$B$6:$B$51,0),MATCH($FL$3,'SO JUNI 2026 (Rev.2)'!$B$5:$XI$5,0))</f>
        <v>8000</v>
      </c>
      <c r="FM29" s="320">
        <f>INDEX('Summary sales'!$A$6:$BY$50,MATCH(B29,'Summary sales'!$A$6:$A$50,0),MATCH($FL$3,'Summary sales'!$A$7:$BY$7,0))</f>
        <v>9349.8999999999069</v>
      </c>
      <c r="FN29" s="320">
        <f t="shared" si="42"/>
        <v>1349.8999999999069</v>
      </c>
      <c r="FO29" s="321">
        <f t="shared" si="489"/>
        <v>1.1687374999999884</v>
      </c>
      <c r="FP29" s="320">
        <f>INDEX('SO JUNI 2026 (Rev.2)'!$B$6:$BI$51,MATCH(B29,'SO JUNI 2026 (Rev.2)'!$B$6:$B$51,0),MATCH($FP$3,'SO JUNI 2026 (Rev.2)'!$B$5:$XI$5,0))</f>
        <v>3500</v>
      </c>
      <c r="FQ29" s="320">
        <f>INDEX('Summary sales'!$A$6:$BY$50,MATCH(B29,'Summary sales'!$A$6:$A$50,0),MATCH($FP$3,'Summary sales'!$A$7:$BY$7,0))</f>
        <v>3460</v>
      </c>
      <c r="FR29" s="320">
        <f t="shared" si="43"/>
        <v>-40</v>
      </c>
      <c r="FS29" s="321">
        <f t="shared" si="490"/>
        <v>0.98857142857142855</v>
      </c>
      <c r="FT29" s="320">
        <f>INDEX('SO JUNI 2026 (Rev.2)'!$B$6:$BI$51,MATCH(B29,'SO JUNI 2026 (Rev.2)'!$B$6:$B$51,0),MATCH($FT$3,'SO JUNI 2026 (Rev.2)'!$B$5:$XI$5,0))</f>
        <v>800</v>
      </c>
      <c r="FU29" s="320">
        <f>INDEX('Summary sales'!$A$6:$BY$50,MATCH(B29,'Summary sales'!$A$6:$A$50,0),MATCH($FT$3,'Summary sales'!$A$7:$BY$7,0))</f>
        <v>374.45000000006985</v>
      </c>
      <c r="FV29" s="320">
        <f t="shared" si="44"/>
        <v>-425.54999999993015</v>
      </c>
      <c r="FW29" s="321">
        <f t="shared" si="491"/>
        <v>0.46806250000008731</v>
      </c>
      <c r="FX29" s="320">
        <f>INDEX('SO JUNI 2026 (Rev.2)'!$B$6:$BI$51,MATCH(B29,'SO JUNI 2026 (Rev.2)'!$B$6:$B$51,0),MATCH($FX$3,'SO JUNI 2026 (Rev.2)'!$B$5:$XI$5,0))</f>
        <v>3800</v>
      </c>
      <c r="FY29" s="320">
        <f>INDEX('Summary sales'!$A$6:$BY$50,MATCH(B29,'Summary sales'!$A$6:$A$50,0),MATCH($FX$3,'Summary sales'!$A$7:$BY$7,0))</f>
        <v>3375.1200000001118</v>
      </c>
      <c r="FZ29" s="320">
        <f t="shared" si="45"/>
        <v>-424.87999999988824</v>
      </c>
      <c r="GA29" s="321">
        <f t="shared" si="492"/>
        <v>0.88818947368423995</v>
      </c>
      <c r="GB29" s="320">
        <f>INDEX('SO JUNI 2026 (Rev.2)'!$B$6:$BI$51,MATCH(B29,'SO JUNI 2026 (Rev.2)'!$B$6:$B$51,0),MATCH($GB$3,'SO JUNI 2026 (Rev.2)'!$B$5:$XI$5,0))</f>
        <v>2044.9996774193546</v>
      </c>
      <c r="GC29" s="320">
        <f>INDEX('Summary sales'!$A$6:$BY$50,MATCH(B29,'Summary sales'!$A$6:$A$50,0),MATCH($GB$3,'Summary sales'!$A$7:$BY$7,0))</f>
        <v>0</v>
      </c>
      <c r="GD29" s="320">
        <f t="shared" si="46"/>
        <v>-2044.9996774193546</v>
      </c>
      <c r="GE29" s="321">
        <f t="shared" si="493"/>
        <v>0</v>
      </c>
      <c r="GF29" s="320">
        <f>INDEX('SO JUNI 2026 (Rev.2)'!$B$6:$BI$51,MATCH(B29,'SO JUNI 2026 (Rev.2)'!$B$6:$B$51,0),MATCH($GF$3,'SO JUNI 2026 (Rev.2)'!$B$5:$XI$5,0))</f>
        <v>369.61070967741654</v>
      </c>
      <c r="GG29" s="320">
        <f>INDEX('Summary sales'!$A$6:$BY$50,MATCH(B29,'Summary sales'!$A$6:$A$50,0),MATCH($GF$3,'Summary sales'!$A$7:$BY$7,0))</f>
        <v>381.02000000001863</v>
      </c>
      <c r="GH29" s="320">
        <f t="shared" si="47"/>
        <v>11.409290322602089</v>
      </c>
      <c r="GI29" s="321">
        <f t="shared" si="494"/>
        <v>1.0308683975433497</v>
      </c>
      <c r="GJ29" s="320">
        <f>INDEX('SO JUNI 2026 (Rev.2)'!$B$6:$BI$51,MATCH(B29,'SO JUNI 2026 (Rev.2)'!$B$6:$B$51,0),MATCH($GJ$3,'SO JUNI 2026 (Rev.2)'!$B$5:$XI$5,0))</f>
        <v>0</v>
      </c>
      <c r="GK29" s="320">
        <f>INDEX('Summary sales'!$A$6:$BY$50,MATCH(B29,'Summary sales'!$A$6:$A$50,0),MATCH($GJ$3,'Summary sales'!$A$7:$BY$7,0))</f>
        <v>0</v>
      </c>
      <c r="GL29" s="320">
        <f t="shared" si="48"/>
        <v>0</v>
      </c>
      <c r="GM29" s="321" t="e">
        <f t="shared" si="495"/>
        <v>#DIV/0!</v>
      </c>
      <c r="GN29" s="320">
        <f>INDEX('SO JUNI 2026 (Rev.2)'!$B$6:$BI$51,MATCH(B29,'SO JUNI 2026 (Rev.2)'!$B$6:$B$51,0),MATCH($GN$3,'SO JUNI 2026 (Rev.2)'!$B$5:$XI$5,0))</f>
        <v>0</v>
      </c>
      <c r="GO29" s="320">
        <f>INDEX('Summary sales'!$A$6:$BY$50,MATCH($B29,'Summary sales'!$A$6:$A$50,0),MATCH($GN$3,'Summary sales'!$A$7:$BY$7,0))</f>
        <v>0</v>
      </c>
      <c r="GP29" s="320">
        <f t="shared" si="49"/>
        <v>0</v>
      </c>
      <c r="GQ29" s="321" t="e">
        <f t="shared" si="496"/>
        <v>#DIV/0!</v>
      </c>
      <c r="GR29" s="320">
        <f>INDEX('SO JUNI 2026 (Rev.2)'!$B$6:$BI$51,MATCH(B29,'SO JUNI 2026 (Rev.2)'!$B$6:$B$51,0),MATCH($GR$3,'SO JUNI 2026 (Rev.2)'!$B$5:$XI$5,0))</f>
        <v>0</v>
      </c>
      <c r="GS29" s="320">
        <f>INDEX('Summary sales'!$A$6:$BY$50,MATCH($B29,'Summary sales'!$A$6:$A$50,0),MATCH($GR$3,'Summary sales'!$A$7:$BY$7,0))</f>
        <v>0</v>
      </c>
      <c r="GT29" s="320">
        <f t="shared" si="50"/>
        <v>0</v>
      </c>
      <c r="GU29" s="321" t="e">
        <f t="shared" si="497"/>
        <v>#DIV/0!</v>
      </c>
      <c r="GV29" s="320">
        <f>INDEX('SO JUNI 2026 (Rev.2)'!$B$6:$BI$51,MATCH(B29,'SO JUNI 2026 (Rev.2)'!$B$6:$B$51,0),MATCH($GV$3,'SO JUNI 2026 (Rev.2)'!$B$5:$XI$5,0))</f>
        <v>1800</v>
      </c>
      <c r="GW29" s="320">
        <f>INDEX('Summary sales'!$A$6:$BY$50,MATCH(B29,'Summary sales'!$A$6:$A$50,0),MATCH($GV$3,'Summary sales'!$A$7:$BY$7,0))</f>
        <v>2573.5</v>
      </c>
      <c r="GX29" s="320">
        <f t="shared" si="51"/>
        <v>773.5</v>
      </c>
      <c r="GY29" s="321">
        <f t="shared" si="498"/>
        <v>1.4297222222222221</v>
      </c>
      <c r="GZ29" s="320">
        <f>INDEX('SO JUNI 2026 (Rev.2)'!$B$6:$BI$51,MATCH(B29,'SO JUNI 2026 (Rev.2)'!$B$6:$B$51,0),MATCH($GZ$3,'SO JUNI 2026 (Rev.2)'!$B$5:$XI$5,0))</f>
        <v>2499.7025806451697</v>
      </c>
      <c r="HA29" s="320">
        <f>INDEX('Summary sales'!$A$6:$BY$50,MATCH(B29,'Summary sales'!$A$6:$A$50,0),MATCH($GZ$3,'Summary sales'!$A$7:$BY$7,0))</f>
        <v>5042.429999999702</v>
      </c>
      <c r="HB29" s="320">
        <f t="shared" si="52"/>
        <v>2542.7274193545322</v>
      </c>
      <c r="HC29" s="321">
        <f t="shared" si="499"/>
        <v>2.0172119831545152</v>
      </c>
      <c r="HD29" s="320">
        <f>INDEX('SO JUNI 2026 (Rev.2)'!$B$6:$BI$51,MATCH(B29,'SO JUNI 2026 (Rev.2)'!$B$6:$B$51,0),MATCH($HD$3,'SO JUNI 2026 (Rev.2)'!$B$5:$XI$5,0))</f>
        <v>15000</v>
      </c>
      <c r="HE29" s="320">
        <f>INDEX('Summary sales'!$A$6:$BY$50,MATCH(B29,'Summary sales'!$A$6:$A$50,0),MATCH($HD$3,'Summary sales'!$A$7:$BY$7,0))</f>
        <v>12572.594000000001</v>
      </c>
      <c r="HF29" s="320">
        <f t="shared" si="53"/>
        <v>-2427.405999999999</v>
      </c>
      <c r="HG29" s="321">
        <f t="shared" si="500"/>
        <v>0.83817293333333343</v>
      </c>
      <c r="HH29" s="320">
        <f>INDEX('SO JUNI 2026 (Rev.2)'!$B$6:$BI$51,MATCH(B29,'SO JUNI 2026 (Rev.2)'!$B$6:$B$51,0),MATCH($HH$3,'SO JUNI 2026 (Rev.2)'!$B$5:$XI$5,0))</f>
        <v>13500</v>
      </c>
      <c r="HI29" s="320">
        <f>INDEX('Summary sales'!$A$6:$BY$50,MATCH(B29,'Summary sales'!$A$6:$A$50,0),MATCH($HH$3,'Summary sales'!$A$7:$BY$7,0))</f>
        <v>4400.5040000006557</v>
      </c>
      <c r="HJ29" s="320">
        <f t="shared" si="54"/>
        <v>-9099.4959999993443</v>
      </c>
      <c r="HK29" s="353">
        <f t="shared" si="501"/>
        <v>0.3259632592593078</v>
      </c>
    </row>
    <row r="30" spans="1:219" ht="15" customHeight="1">
      <c r="A30" s="593"/>
      <c r="B30" s="322" t="s">
        <v>57</v>
      </c>
      <c r="C30" s="323"/>
      <c r="D30" s="324">
        <f>SUM(D23:D29)</f>
        <v>1509068.3214516127</v>
      </c>
      <c r="E30" s="324">
        <f t="shared" ref="E30" ca="1" si="503">SUM(E23:E29)</f>
        <v>1442172.749000004</v>
      </c>
      <c r="F30" s="320">
        <f t="shared" ca="1" si="1"/>
        <v>-66895.572451608721</v>
      </c>
      <c r="G30" s="325">
        <f ca="1">AVERAGE(G23:G29)</f>
        <v>0.95415036180850887</v>
      </c>
      <c r="H30" s="324">
        <f t="shared" ref="H30:I30" si="504">SUM(H23:H29)</f>
        <v>6265.437419354841</v>
      </c>
      <c r="I30" s="324">
        <f t="shared" si="504"/>
        <v>5529.1399999998976</v>
      </c>
      <c r="J30" s="320">
        <f t="shared" si="2"/>
        <v>-736.29741935494349</v>
      </c>
      <c r="K30" s="325">
        <f>AVERAGE(K23:K29)</f>
        <v>0.59615837544258243</v>
      </c>
      <c r="L30" s="324">
        <f t="shared" ref="L30:M30" si="505">SUM(L23:L29)</f>
        <v>11000</v>
      </c>
      <c r="M30" s="324">
        <f t="shared" si="505"/>
        <v>8015.2400000002235</v>
      </c>
      <c r="N30" s="320">
        <f t="shared" si="3"/>
        <v>-2984.7599999997765</v>
      </c>
      <c r="O30" s="325">
        <f>AVERAGE(O23:O29)</f>
        <v>0.80372714285712166</v>
      </c>
      <c r="P30" s="324">
        <f t="shared" ref="P30:Q30" si="506">SUM(P23:P29)</f>
        <v>8400</v>
      </c>
      <c r="Q30" s="324">
        <f t="shared" si="506"/>
        <v>6752.9599999999627</v>
      </c>
      <c r="R30" s="320">
        <f t="shared" si="4"/>
        <v>-1647.0400000000373</v>
      </c>
      <c r="S30" s="325">
        <f>AVERAGE(S23:S29)</f>
        <v>0.80392380952380516</v>
      </c>
      <c r="T30" s="324">
        <f t="shared" ref="T30:U30" si="507">SUM(T23:T29)</f>
        <v>20799.516129032265</v>
      </c>
      <c r="U30" s="324">
        <f t="shared" si="507"/>
        <v>15995.100000000093</v>
      </c>
      <c r="V30" s="320">
        <f t="shared" si="5"/>
        <v>-4804.4161290321717</v>
      </c>
      <c r="W30" s="325">
        <f>AVERAGE(W23:W29)</f>
        <v>0.81800014669857968</v>
      </c>
      <c r="X30" s="324">
        <f t="shared" ref="X30:Y30" si="508">SUM(X23:X29)</f>
        <v>4508.1445161290358</v>
      </c>
      <c r="Y30" s="324">
        <f t="shared" si="508"/>
        <v>4465.3399999999674</v>
      </c>
      <c r="Z30" s="320">
        <f t="shared" si="6"/>
        <v>-42.804516129068361</v>
      </c>
      <c r="AA30" s="325">
        <f>AVERAGE(AA23:AA29)</f>
        <v>0.99050507010679778</v>
      </c>
      <c r="AB30" s="324">
        <f t="shared" ref="AB30:AD30" si="509">SUM(AB23:AB29)</f>
        <v>0</v>
      </c>
      <c r="AC30" s="324">
        <f t="shared" si="509"/>
        <v>0</v>
      </c>
      <c r="AD30" s="324">
        <f t="shared" si="509"/>
        <v>0</v>
      </c>
      <c r="AE30" s="325">
        <f>AVERAGE(AE23:AE29)</f>
        <v>0</v>
      </c>
      <c r="AF30" s="324">
        <f t="shared" ref="AF30:AG30" si="510">SUM(AF23:AF29)</f>
        <v>900</v>
      </c>
      <c r="AG30" s="324">
        <f t="shared" si="510"/>
        <v>598.63999999998487</v>
      </c>
      <c r="AH30" s="320">
        <f t="shared" si="8"/>
        <v>-301.36000000001513</v>
      </c>
      <c r="AI30" s="325" t="e">
        <f>AVERAGE(AI23:AI29)</f>
        <v>#DIV/0!</v>
      </c>
      <c r="AJ30" s="324">
        <f t="shared" ref="AJ30:AK30" si="511">SUM(AJ23:AJ29)</f>
        <v>4226.3425806451414</v>
      </c>
      <c r="AK30" s="324">
        <f t="shared" si="511"/>
        <v>6372.5799999999581</v>
      </c>
      <c r="AL30" s="320">
        <f t="shared" si="9"/>
        <v>2146.2374193548167</v>
      </c>
      <c r="AM30" s="325">
        <f>AVERAGE(AM23:AM29)</f>
        <v>1.507823816550905</v>
      </c>
      <c r="AN30" s="324">
        <f t="shared" ref="AN30:AO30" si="512">SUM(AN23:AN29)</f>
        <v>4712.9283870967693</v>
      </c>
      <c r="AO30" s="324">
        <f t="shared" si="512"/>
        <v>4383.4100000000326</v>
      </c>
      <c r="AP30" s="320">
        <f t="shared" si="10"/>
        <v>-329.51838709673666</v>
      </c>
      <c r="AQ30" s="325">
        <f>AVERAGE(AQ23:AQ29)</f>
        <v>0.93008202967842579</v>
      </c>
      <c r="AR30" s="324">
        <f t="shared" ref="AR30:AS30" si="513">SUM(AR23:AR29)</f>
        <v>26500</v>
      </c>
      <c r="AS30" s="324">
        <f t="shared" si="513"/>
        <v>34634.080000000075</v>
      </c>
      <c r="AT30" s="320">
        <f t="shared" si="11"/>
        <v>8134.0800000000745</v>
      </c>
      <c r="AU30" s="325" t="e">
        <f>AVERAGE(AU23:AU29)</f>
        <v>#DIV/0!</v>
      </c>
      <c r="AV30" s="324">
        <f t="shared" ref="AV30:AW30" si="514">SUM(AV23:AV29)</f>
        <v>36000</v>
      </c>
      <c r="AW30" s="324">
        <f t="shared" si="514"/>
        <v>21050.579999999609</v>
      </c>
      <c r="AX30" s="320">
        <f t="shared" si="12"/>
        <v>-14949.420000000391</v>
      </c>
      <c r="AY30" s="325" t="e">
        <f>AVERAGE(AY23:AY29)</f>
        <v>#DIV/0!</v>
      </c>
      <c r="AZ30" s="324">
        <f t="shared" ref="AZ30:BA30" si="515">SUM(AZ23:AZ29)</f>
        <v>12300</v>
      </c>
      <c r="BA30" s="324">
        <f t="shared" si="515"/>
        <v>10197.559999999823</v>
      </c>
      <c r="BB30" s="320">
        <f t="shared" si="13"/>
        <v>-2102.440000000177</v>
      </c>
      <c r="BC30" s="325">
        <f>AVERAGE(BC23:BC29)</f>
        <v>1.9620860952380732</v>
      </c>
      <c r="BD30" s="324">
        <f t="shared" ref="BD30:BE30" si="516">SUM(BD23:BD29)</f>
        <v>5250</v>
      </c>
      <c r="BE30" s="324">
        <f t="shared" si="516"/>
        <v>2616.1899999999951</v>
      </c>
      <c r="BF30" s="320">
        <f t="shared" si="14"/>
        <v>-2633.8100000000049</v>
      </c>
      <c r="BG30" s="325">
        <f>AVERAGE(BG23:BG29)</f>
        <v>0.4983219047619038</v>
      </c>
      <c r="BH30" s="324">
        <f t="shared" ref="BH30:BI30" si="517">SUM(BH23:BH29)</f>
        <v>65100</v>
      </c>
      <c r="BI30" s="324">
        <f t="shared" si="517"/>
        <v>76516.189999999944</v>
      </c>
      <c r="BJ30" s="320">
        <f t="shared" si="15"/>
        <v>11416.189999999944</v>
      </c>
      <c r="BK30" s="325">
        <f>AVERAGE(BK23:BK29)</f>
        <v>1.1753639016897073</v>
      </c>
      <c r="BL30" s="324">
        <f t="shared" ref="BL30:BM30" si="518">SUM(BL23:BL29)</f>
        <v>60000.399677419351</v>
      </c>
      <c r="BM30" s="324">
        <f t="shared" si="518"/>
        <v>42725.509999999776</v>
      </c>
      <c r="BN30" s="320">
        <f t="shared" si="16"/>
        <v>-17274.889677419575</v>
      </c>
      <c r="BO30" s="325">
        <f>AVERAGE(BO23:BO29)</f>
        <v>0.71015511105332618</v>
      </c>
      <c r="BP30" s="324">
        <f t="shared" ref="BP30:BQ30" si="519">SUM(BP23:BP29)</f>
        <v>9100</v>
      </c>
      <c r="BQ30" s="324">
        <f t="shared" si="519"/>
        <v>9290.9399999999441</v>
      </c>
      <c r="BR30" s="320">
        <f t="shared" si="17"/>
        <v>190.93999999994412</v>
      </c>
      <c r="BS30" s="325">
        <f>AVERAGE(BS23:BS29)</f>
        <v>1.0209824175824116</v>
      </c>
      <c r="BT30" s="324">
        <f t="shared" ref="BT30:BU30" si="520">SUM(BT23:BT29)</f>
        <v>6000</v>
      </c>
      <c r="BU30" s="324">
        <f t="shared" si="520"/>
        <v>6684.2669999999925</v>
      </c>
      <c r="BV30" s="320">
        <f t="shared" si="18"/>
        <v>684.26699999999255</v>
      </c>
      <c r="BW30" s="325">
        <f>AVERAGE(BW23:BW29)</f>
        <v>0.95489528571428484</v>
      </c>
      <c r="BX30" s="324">
        <f t="shared" ref="BX30:BY30" si="521">SUM(BX23:BX29)</f>
        <v>35500</v>
      </c>
      <c r="BY30" s="324">
        <f t="shared" ca="1" si="521"/>
        <v>24470.950000000004</v>
      </c>
      <c r="BZ30" s="320">
        <f t="shared" ca="1" si="19"/>
        <v>-11029.049999999996</v>
      </c>
      <c r="CA30" s="325">
        <f ca="1">AVERAGE(CA23:CA29)</f>
        <v>0.6356090909090909</v>
      </c>
      <c r="CB30" s="324">
        <f t="shared" ref="CB30:CC30" si="522">SUM(CB23:CB29)</f>
        <v>0</v>
      </c>
      <c r="CC30" s="324">
        <f t="shared" si="522"/>
        <v>0</v>
      </c>
      <c r="CD30" s="320">
        <f t="shared" si="20"/>
        <v>0</v>
      </c>
      <c r="CE30" s="325" t="e">
        <f>AVERAGE(CE23:CE29)</f>
        <v>#DIV/0!</v>
      </c>
      <c r="CF30" s="324">
        <f t="shared" ref="CF30:CG30" si="523">SUM(CF23:CF29)</f>
        <v>626.16129032258073</v>
      </c>
      <c r="CG30" s="324">
        <f t="shared" si="523"/>
        <v>394.59300000000803</v>
      </c>
      <c r="CH30" s="320">
        <f t="shared" si="21"/>
        <v>-231.56829032257269</v>
      </c>
      <c r="CI30" s="325">
        <f>AVERAGE(CI23:CI29)</f>
        <v>0.63017788882593617</v>
      </c>
      <c r="CJ30" s="324">
        <f t="shared" ref="CJ30:CK30" si="524">SUM(CJ23:CJ29)</f>
        <v>22000</v>
      </c>
      <c r="CK30" s="324">
        <f t="shared" si="524"/>
        <v>14360.899999999907</v>
      </c>
      <c r="CL30" s="320">
        <f t="shared" si="22"/>
        <v>-7639.1000000000931</v>
      </c>
      <c r="CM30" s="325">
        <f>AVERAGE(CM23:CM29)</f>
        <v>0.59794489795917982</v>
      </c>
      <c r="CN30" s="324">
        <f t="shared" ref="CN30:CO30" si="525">SUM(CN23:CN29)</f>
        <v>22000</v>
      </c>
      <c r="CO30" s="324">
        <f t="shared" si="525"/>
        <v>28590.099999999627</v>
      </c>
      <c r="CP30" s="320">
        <f t="shared" si="23"/>
        <v>6590.0999999996275</v>
      </c>
      <c r="CQ30" s="325" t="e">
        <f>AVERAGE(CQ23:CQ29)</f>
        <v>#DIV/0!</v>
      </c>
      <c r="CR30" s="324">
        <f>SUM(CR23:CR29)</f>
        <v>0</v>
      </c>
      <c r="CS30" s="324">
        <f>SUM(CS23:CS29)</f>
        <v>0</v>
      </c>
      <c r="CT30" s="320">
        <f t="shared" si="24"/>
        <v>0</v>
      </c>
      <c r="CU30" s="325" t="e">
        <f>AVERAGE(CU23:CU29)</f>
        <v>#DIV/0!</v>
      </c>
      <c r="CV30" s="324">
        <f t="shared" ref="CV30:CZ30" si="526">SUM(CV23:CV29)</f>
        <v>26000</v>
      </c>
      <c r="CW30" s="324">
        <f t="shared" si="526"/>
        <v>20121.699999999953</v>
      </c>
      <c r="CX30" s="320">
        <f t="shared" si="25"/>
        <v>-5878.3000000000466</v>
      </c>
      <c r="CY30" s="325">
        <f>AVERAGE(CY23:CY29)</f>
        <v>0.72657821428571234</v>
      </c>
      <c r="CZ30" s="324">
        <f t="shared" si="526"/>
        <v>32500</v>
      </c>
      <c r="DA30" s="324">
        <f t="shared" ref="DA30" si="527">SUM(DA23:DA29)</f>
        <v>50700.540000000008</v>
      </c>
      <c r="DB30" s="320">
        <f t="shared" si="26"/>
        <v>18200.540000000008</v>
      </c>
      <c r="DC30" s="325">
        <f>AVERAGE(DC23:DC29)</f>
        <v>0.72657821428571234</v>
      </c>
      <c r="DD30" s="324">
        <f t="shared" ref="DD30:DE30" si="528">SUM(DD23:DD29)</f>
        <v>48000</v>
      </c>
      <c r="DE30" s="324">
        <f t="shared" si="528"/>
        <v>83735.800000000047</v>
      </c>
      <c r="DF30" s="320">
        <f t="shared" si="27"/>
        <v>35735.800000000047</v>
      </c>
      <c r="DG30" s="325" t="e">
        <f>AVERAGE(DG23:DG29)</f>
        <v>#DIV/0!</v>
      </c>
      <c r="DH30" s="324">
        <f t="shared" ref="DH30:DI30" si="529">SUM(DH23:DH29)</f>
        <v>96659.554548387081</v>
      </c>
      <c r="DI30" s="324">
        <f t="shared" si="529"/>
        <v>96232.847000002861</v>
      </c>
      <c r="DJ30" s="320">
        <f t="shared" si="28"/>
        <v>-426.70754838421999</v>
      </c>
      <c r="DK30" s="325">
        <f>AVERAGE(DK23:DK29)</f>
        <v>1.0332828968808163</v>
      </c>
      <c r="DL30" s="324">
        <f t="shared" ref="DL30:DM30" si="530">SUM(DL23:DL29)</f>
        <v>14146.022258064497</v>
      </c>
      <c r="DM30" s="324">
        <f t="shared" si="530"/>
        <v>10416.919999999925</v>
      </c>
      <c r="DN30" s="320">
        <f t="shared" si="29"/>
        <v>-3729.1022580645713</v>
      </c>
      <c r="DO30" s="325">
        <f>AVERAGE(DO23:DO29)</f>
        <v>0.73638509893205839</v>
      </c>
      <c r="DP30" s="324">
        <f t="shared" ref="DP30:DQ30" si="531">SUM(DP23:DP29)</f>
        <v>4800</v>
      </c>
      <c r="DQ30" s="324">
        <f t="shared" si="531"/>
        <v>3097.8499999999767</v>
      </c>
      <c r="DR30" s="320">
        <f t="shared" si="30"/>
        <v>-1702.1500000000233</v>
      </c>
      <c r="DS30" s="325" t="e">
        <f>AVERAGE(DS23:DS29)</f>
        <v>#DIV/0!</v>
      </c>
      <c r="DT30" s="324">
        <f t="shared" ref="DT30:DU30" si="532">SUM(DT23:DT29)</f>
        <v>46199.851935483872</v>
      </c>
      <c r="DU30" s="324">
        <f t="shared" si="532"/>
        <v>48590.280000000261</v>
      </c>
      <c r="DV30" s="320">
        <f t="shared" si="31"/>
        <v>2390.428064516389</v>
      </c>
      <c r="DW30" s="325">
        <f>AVERAGE(DW23:DW29)</f>
        <v>1.0637471217563752</v>
      </c>
      <c r="DX30" s="324">
        <f t="shared" ref="DX30:DY30" si="533">SUM(DX23:DX29)</f>
        <v>17499.38387096774</v>
      </c>
      <c r="DY30" s="324">
        <f t="shared" si="533"/>
        <v>10548.180000000051</v>
      </c>
      <c r="DZ30" s="320">
        <f t="shared" si="32"/>
        <v>-6951.203870967689</v>
      </c>
      <c r="EA30" s="325" t="e">
        <f>AVERAGE(EA23:EA29)</f>
        <v>#DIV/0!</v>
      </c>
      <c r="EB30" s="324">
        <f t="shared" ref="EB30:EC30" si="534">SUM(EB23:EB29)</f>
        <v>14302.921612903228</v>
      </c>
      <c r="EC30" s="324">
        <f t="shared" si="534"/>
        <v>9723.3400000000838</v>
      </c>
      <c r="ED30" s="320">
        <f t="shared" si="33"/>
        <v>-4579.5816129031446</v>
      </c>
      <c r="EE30" s="325">
        <f>AVERAGE(EE23:EE29)</f>
        <v>0.67981495411596715</v>
      </c>
      <c r="EF30" s="324">
        <f t="shared" ref="EF30:EG30" si="535">SUM(EF23:EF29)</f>
        <v>0</v>
      </c>
      <c r="EG30" s="324">
        <f t="shared" si="535"/>
        <v>0</v>
      </c>
      <c r="EH30" s="320">
        <f t="shared" si="34"/>
        <v>0</v>
      </c>
      <c r="EI30" s="325" t="e">
        <f>AVERAGE(EI23:EI29)</f>
        <v>#DIV/0!</v>
      </c>
      <c r="EJ30" s="324">
        <f t="shared" ref="EJ30:EK30" si="536">SUM(EJ23:EJ29)</f>
        <v>6000</v>
      </c>
      <c r="EK30" s="324">
        <f t="shared" si="536"/>
        <v>4978.2299999999814</v>
      </c>
      <c r="EL30" s="320">
        <f t="shared" si="35"/>
        <v>-1021.7700000000186</v>
      </c>
      <c r="EM30" s="325" t="e">
        <f>AVERAGE(EM23:EM29)</f>
        <v>#DIV/0!</v>
      </c>
      <c r="EN30" s="324">
        <f t="shared" ref="EN30:EO30" si="537">SUM(EN23:EN29)</f>
        <v>77049.331935483919</v>
      </c>
      <c r="EO30" s="324">
        <f t="shared" si="537"/>
        <v>72763.730000000447</v>
      </c>
      <c r="EP30" s="320">
        <f t="shared" si="36"/>
        <v>-4285.6019354834716</v>
      </c>
      <c r="EQ30" s="325">
        <f>AVERAGE(EQ23:EQ29)</f>
        <v>0.94437846730362374</v>
      </c>
      <c r="ER30" s="324">
        <f t="shared" ref="ER30:ES30" si="538">SUM(ER23:ER29)</f>
        <v>10636.813870967746</v>
      </c>
      <c r="ES30" s="324">
        <f t="shared" si="538"/>
        <v>11591.180000000168</v>
      </c>
      <c r="ET30" s="320">
        <f t="shared" si="37"/>
        <v>954.36612903242167</v>
      </c>
      <c r="EU30" s="325">
        <f>AVERAGE(EU23:EU29)</f>
        <v>1.0897229321307653</v>
      </c>
      <c r="EV30" s="324">
        <f t="shared" ref="EV30:EW30" si="539">SUM(EV23:EV29)</f>
        <v>27997.719354838689</v>
      </c>
      <c r="EW30" s="324">
        <f t="shared" si="539"/>
        <v>19643.399999999441</v>
      </c>
      <c r="EX30" s="320">
        <f t="shared" si="38"/>
        <v>-8354.3193548392483</v>
      </c>
      <c r="EY30" s="325">
        <f>AVERAGE(EY23:EY29)</f>
        <v>0.70160714703373095</v>
      </c>
      <c r="EZ30" s="324">
        <f t="shared" ref="EZ30:FA30" si="540">SUM(EZ23:EZ29)</f>
        <v>35000</v>
      </c>
      <c r="FA30" s="324">
        <f t="shared" si="540"/>
        <v>2571.1400000001304</v>
      </c>
      <c r="FB30" s="320">
        <f t="shared" si="39"/>
        <v>-32428.85999999987</v>
      </c>
      <c r="FC30" s="325" t="e">
        <f>AVERAGE(FC23:FC29)</f>
        <v>#DIV/0!</v>
      </c>
      <c r="FD30" s="324">
        <f t="shared" ref="FD30:FE30" si="541">SUM(FD23:FD29)</f>
        <v>56000</v>
      </c>
      <c r="FE30" s="324">
        <f t="shared" si="541"/>
        <v>48330.189999999944</v>
      </c>
      <c r="FF30" s="320">
        <f t="shared" si="40"/>
        <v>-7669.8100000000559</v>
      </c>
      <c r="FG30" s="325">
        <f>AVERAGE(FG23:FG29)</f>
        <v>0.86303910714285614</v>
      </c>
      <c r="FH30" s="324">
        <f t="shared" ref="FH30:FI30" si="542">SUM(FH23:FH29)</f>
        <v>272000</v>
      </c>
      <c r="FI30" s="324">
        <f t="shared" si="542"/>
        <v>372290.3900000006</v>
      </c>
      <c r="FJ30" s="320">
        <f t="shared" si="41"/>
        <v>100290.3900000006</v>
      </c>
      <c r="FK30" s="325">
        <f>AVERAGE(FK23:FK29)</f>
        <v>1.4956734244435377</v>
      </c>
      <c r="FL30" s="324">
        <f t="shared" ref="FL30:FM30" si="543">SUM(FL23:FL29)</f>
        <v>56000</v>
      </c>
      <c r="FM30" s="324">
        <f t="shared" si="543"/>
        <v>50197.929999999702</v>
      </c>
      <c r="FN30" s="320">
        <f t="shared" si="42"/>
        <v>-5802.070000000298</v>
      </c>
      <c r="FO30" s="325">
        <f>AVERAGE(FO23:FO29)</f>
        <v>0.89639160714285182</v>
      </c>
      <c r="FP30" s="324">
        <f t="shared" ref="FP30:FQ30" si="544">SUM(FP23:FP29)</f>
        <v>24500</v>
      </c>
      <c r="FQ30" s="324">
        <f t="shared" si="544"/>
        <v>21929.399999999441</v>
      </c>
      <c r="FR30" s="320">
        <f t="shared" si="43"/>
        <v>-2570.6000000005588</v>
      </c>
      <c r="FS30" s="325">
        <f>AVERAGE(FS23:FS29)</f>
        <v>0.89507755102038533</v>
      </c>
      <c r="FT30" s="324">
        <f t="shared" ref="FT30:FU30" si="545">SUM(FT23:FT29)</f>
        <v>5000</v>
      </c>
      <c r="FU30" s="324">
        <f t="shared" si="545"/>
        <v>2637.8200000000652</v>
      </c>
      <c r="FV30" s="320">
        <f t="shared" si="44"/>
        <v>-2362.1799999999348</v>
      </c>
      <c r="FW30" s="325" t="e">
        <f>AVERAGE(FW23:FW29)</f>
        <v>#DIV/0!</v>
      </c>
      <c r="FX30" s="324">
        <f t="shared" ref="FX30:FY30" si="546">SUM(FX23:FX29)</f>
        <v>26600</v>
      </c>
      <c r="FY30" s="324">
        <f t="shared" si="546"/>
        <v>15228.169999999925</v>
      </c>
      <c r="FZ30" s="320">
        <f t="shared" si="45"/>
        <v>-11371.830000000075</v>
      </c>
      <c r="GA30" s="325">
        <f>AVERAGE(GA23:GA29)</f>
        <v>0.57248759398495963</v>
      </c>
      <c r="GB30" s="324">
        <f t="shared" ref="GB30:GC30" si="547">SUM(GB23:GB29)</f>
        <v>14314.997741935484</v>
      </c>
      <c r="GC30" s="324">
        <f t="shared" si="547"/>
        <v>5939.0100000000093</v>
      </c>
      <c r="GD30" s="320">
        <f t="shared" si="46"/>
        <v>-8375.9877419354743</v>
      </c>
      <c r="GE30" s="325">
        <f>AVERAGE(GE23:GE29)</f>
        <v>0.41488026104271081</v>
      </c>
      <c r="GF30" s="324">
        <f t="shared" ref="GF30:GG30" si="548">SUM(GF23:GF29)</f>
        <v>2587.274967741916</v>
      </c>
      <c r="GG30" s="324">
        <f t="shared" si="548"/>
        <v>5677.5500000000466</v>
      </c>
      <c r="GH30" s="320">
        <f t="shared" si="47"/>
        <v>3090.2750322581305</v>
      </c>
      <c r="GI30" s="325">
        <f>AVERAGE(GI23:GI29)</f>
        <v>2.1944130681074134</v>
      </c>
      <c r="GJ30" s="324">
        <f t="shared" ref="GJ30:GK30" si="549">SUM(GJ23:GJ29)</f>
        <v>0</v>
      </c>
      <c r="GK30" s="324">
        <f t="shared" si="549"/>
        <v>0</v>
      </c>
      <c r="GL30" s="320">
        <f t="shared" si="48"/>
        <v>0</v>
      </c>
      <c r="GM30" s="325" t="e">
        <f>AVERAGE(GM23:GM29)</f>
        <v>#DIV/0!</v>
      </c>
      <c r="GN30" s="324">
        <f t="shared" ref="GN30:GO30" si="550">SUM(GN23:GN29)</f>
        <v>0</v>
      </c>
      <c r="GO30" s="324">
        <f t="shared" si="550"/>
        <v>0</v>
      </c>
      <c r="GP30" s="320">
        <f t="shared" si="49"/>
        <v>0</v>
      </c>
      <c r="GQ30" s="325" t="e">
        <f>AVERAGE(GQ23:GQ29)</f>
        <v>#DIV/0!</v>
      </c>
      <c r="GR30" s="324">
        <f t="shared" ref="GR30:GS30" si="551">SUM(GR23:GR29)</f>
        <v>4487.6012903225401</v>
      </c>
      <c r="GS30" s="324">
        <f t="shared" si="551"/>
        <v>4501.4199999999255</v>
      </c>
      <c r="GT30" s="320">
        <f t="shared" si="50"/>
        <v>13.818709677385414</v>
      </c>
      <c r="GU30" s="325" t="e">
        <f>AVERAGE(GU23:GU29)</f>
        <v>#DIV/0!</v>
      </c>
      <c r="GV30" s="324">
        <f t="shared" ref="GV30:GW30" si="552">SUM(GV23:GV29)</f>
        <v>12600</v>
      </c>
      <c r="GW30" s="324">
        <f t="shared" si="552"/>
        <v>19192.260000000002</v>
      </c>
      <c r="GX30" s="320">
        <f t="shared" si="51"/>
        <v>6592.260000000002</v>
      </c>
      <c r="GY30" s="325">
        <f>AVERAGE(GY23:GY29)</f>
        <v>1.5231952380952385</v>
      </c>
      <c r="GZ30" s="324">
        <f t="shared" ref="GZ30:HA30" si="553">SUM(GZ23:GZ29)</f>
        <v>17497.918064516187</v>
      </c>
      <c r="HA30" s="324">
        <f t="shared" si="553"/>
        <v>9921.1499999999069</v>
      </c>
      <c r="HB30" s="320">
        <f t="shared" si="52"/>
        <v>-7576.76806451628</v>
      </c>
      <c r="HC30" s="325">
        <f>AVERAGE(HC23:HC29)</f>
        <v>0.5669903106998132</v>
      </c>
      <c r="HD30" s="324">
        <f t="shared" ref="HD30:HE30" si="554">SUM(HD23:HD29)</f>
        <v>105000</v>
      </c>
      <c r="HE30" s="324">
        <f t="shared" si="554"/>
        <v>72767.72</v>
      </c>
      <c r="HF30" s="320">
        <f t="shared" si="53"/>
        <v>-32232.28</v>
      </c>
      <c r="HG30" s="325">
        <f>AVERAGE(HG23:HG29)</f>
        <v>0.69302590476190473</v>
      </c>
      <c r="HH30" s="324">
        <f t="shared" ref="HH30:HI30" si="555">SUM(HH23:HH29)</f>
        <v>94500</v>
      </c>
      <c r="HI30" s="324">
        <f t="shared" si="555"/>
        <v>45200.332000002265</v>
      </c>
      <c r="HJ30" s="320">
        <f t="shared" si="54"/>
        <v>-49299.667999997735</v>
      </c>
      <c r="HK30" s="325">
        <f>AVERAGE(HK23:HK29)</f>
        <v>0.47831039153441551</v>
      </c>
    </row>
    <row r="31" spans="1:219" ht="15" customHeight="1" thickBot="1">
      <c r="A31" s="594"/>
      <c r="B31" s="327"/>
      <c r="C31" s="319"/>
      <c r="D31" s="320"/>
      <c r="E31" s="320"/>
      <c r="F31" s="320"/>
      <c r="G31" s="321"/>
      <c r="H31" s="320"/>
      <c r="I31" s="320"/>
      <c r="J31" s="320"/>
      <c r="K31" s="321"/>
      <c r="L31" s="320"/>
      <c r="M31" s="320"/>
      <c r="N31" s="320"/>
      <c r="O31" s="321"/>
      <c r="P31" s="320"/>
      <c r="Q31" s="320"/>
      <c r="R31" s="320"/>
      <c r="S31" s="321"/>
      <c r="T31" s="320"/>
      <c r="U31" s="320"/>
      <c r="V31" s="320"/>
      <c r="W31" s="321"/>
      <c r="X31" s="320"/>
      <c r="Y31" s="320"/>
      <c r="Z31" s="320"/>
      <c r="AA31" s="321"/>
      <c r="AB31" s="320"/>
      <c r="AC31" s="320"/>
      <c r="AD31" s="320"/>
      <c r="AE31" s="321"/>
      <c r="AF31" s="320"/>
      <c r="AG31" s="320"/>
      <c r="AH31" s="320"/>
      <c r="AI31" s="321"/>
      <c r="AJ31" s="320"/>
      <c r="AK31" s="320"/>
      <c r="AL31" s="320"/>
      <c r="AM31" s="321"/>
      <c r="AN31" s="320"/>
      <c r="AO31" s="320"/>
      <c r="AP31" s="320"/>
      <c r="AQ31" s="321"/>
      <c r="AR31" s="320"/>
      <c r="AS31" s="320"/>
      <c r="AT31" s="320"/>
      <c r="AU31" s="321"/>
      <c r="AV31" s="320"/>
      <c r="AW31" s="320"/>
      <c r="AX31" s="320"/>
      <c r="AY31" s="321"/>
      <c r="AZ31" s="320"/>
      <c r="BA31" s="320"/>
      <c r="BB31" s="320"/>
      <c r="BC31" s="321"/>
      <c r="BD31" s="320"/>
      <c r="BE31" s="320"/>
      <c r="BF31" s="320"/>
      <c r="BG31" s="321"/>
      <c r="BH31" s="320"/>
      <c r="BI31" s="320"/>
      <c r="BJ31" s="320"/>
      <c r="BK31" s="321"/>
      <c r="BL31" s="320"/>
      <c r="BM31" s="320"/>
      <c r="BN31" s="320"/>
      <c r="BO31" s="321"/>
      <c r="BP31" s="320"/>
      <c r="BQ31" s="320"/>
      <c r="BR31" s="320"/>
      <c r="BS31" s="321"/>
      <c r="BT31" s="320"/>
      <c r="BU31" s="320"/>
      <c r="BV31" s="320"/>
      <c r="BW31" s="321"/>
      <c r="BX31" s="320"/>
      <c r="BY31" s="320"/>
      <c r="BZ31" s="320"/>
      <c r="CA31" s="321"/>
      <c r="CB31" s="320"/>
      <c r="CC31" s="320"/>
      <c r="CD31" s="320"/>
      <c r="CE31" s="321"/>
      <c r="CF31" s="320"/>
      <c r="CG31" s="320"/>
      <c r="CH31" s="320"/>
      <c r="CI31" s="321"/>
      <c r="CJ31" s="320"/>
      <c r="CK31" s="320"/>
      <c r="CL31" s="320"/>
      <c r="CM31" s="321"/>
      <c r="CN31" s="320"/>
      <c r="CO31" s="320"/>
      <c r="CP31" s="320"/>
      <c r="CQ31" s="321"/>
      <c r="CR31" s="320"/>
      <c r="CS31" s="320"/>
      <c r="CT31" s="320"/>
      <c r="CU31" s="321"/>
      <c r="CV31" s="320"/>
      <c r="CW31" s="320"/>
      <c r="CX31" s="320"/>
      <c r="CY31" s="321"/>
      <c r="CZ31" s="320"/>
      <c r="DA31" s="320"/>
      <c r="DB31" s="320"/>
      <c r="DC31" s="321"/>
      <c r="DD31" s="320"/>
      <c r="DE31" s="320"/>
      <c r="DF31" s="320"/>
      <c r="DG31" s="321"/>
      <c r="DH31" s="320"/>
      <c r="DI31" s="320"/>
      <c r="DJ31" s="320"/>
      <c r="DK31" s="321"/>
      <c r="DL31" s="320"/>
      <c r="DM31" s="320"/>
      <c r="DN31" s="320"/>
      <c r="DO31" s="321"/>
      <c r="DP31" s="320"/>
      <c r="DQ31" s="320"/>
      <c r="DR31" s="320"/>
      <c r="DS31" s="321"/>
      <c r="DT31" s="320"/>
      <c r="DU31" s="320"/>
      <c r="DV31" s="320"/>
      <c r="DW31" s="321"/>
      <c r="DX31" s="320"/>
      <c r="DY31" s="320"/>
      <c r="DZ31" s="320"/>
      <c r="EA31" s="321"/>
      <c r="EB31" s="320"/>
      <c r="EC31" s="320"/>
      <c r="ED31" s="320"/>
      <c r="EE31" s="321"/>
      <c r="EF31" s="320"/>
      <c r="EG31" s="320"/>
      <c r="EH31" s="320"/>
      <c r="EI31" s="321"/>
      <c r="EJ31" s="320"/>
      <c r="EK31" s="320"/>
      <c r="EL31" s="320"/>
      <c r="EM31" s="321"/>
      <c r="EN31" s="320"/>
      <c r="EO31" s="320"/>
      <c r="EP31" s="320"/>
      <c r="EQ31" s="321"/>
      <c r="ER31" s="320"/>
      <c r="ES31" s="320"/>
      <c r="ET31" s="320"/>
      <c r="EU31" s="321"/>
      <c r="EV31" s="320"/>
      <c r="EW31" s="320"/>
      <c r="EX31" s="320"/>
      <c r="EY31" s="321"/>
      <c r="EZ31" s="320"/>
      <c r="FA31" s="320"/>
      <c r="FB31" s="320"/>
      <c r="FC31" s="321"/>
      <c r="FD31" s="320"/>
      <c r="FE31" s="320"/>
      <c r="FF31" s="320"/>
      <c r="FG31" s="321"/>
      <c r="FH31" s="320"/>
      <c r="FI31" s="320"/>
      <c r="FJ31" s="320"/>
      <c r="FK31" s="321"/>
      <c r="FL31" s="320"/>
      <c r="FM31" s="320"/>
      <c r="FN31" s="320"/>
      <c r="FO31" s="321"/>
      <c r="FP31" s="320"/>
      <c r="FQ31" s="320"/>
      <c r="FR31" s="320"/>
      <c r="FS31" s="321"/>
      <c r="FT31" s="320"/>
      <c r="FU31" s="320"/>
      <c r="FV31" s="320"/>
      <c r="FW31" s="321"/>
      <c r="FX31" s="320"/>
      <c r="FY31" s="320"/>
      <c r="FZ31" s="320"/>
      <c r="GA31" s="321"/>
      <c r="GB31" s="320"/>
      <c r="GC31" s="320"/>
      <c r="GD31" s="320"/>
      <c r="GE31" s="321"/>
      <c r="GF31" s="320"/>
      <c r="GG31" s="320"/>
      <c r="GH31" s="320"/>
      <c r="GI31" s="321"/>
      <c r="GJ31" s="320"/>
      <c r="GK31" s="320"/>
      <c r="GL31" s="320"/>
      <c r="GM31" s="321"/>
      <c r="GN31" s="320"/>
      <c r="GO31" s="320"/>
      <c r="GP31" s="320"/>
      <c r="GQ31" s="321"/>
      <c r="GR31" s="320"/>
      <c r="GS31" s="320"/>
      <c r="GT31" s="320"/>
      <c r="GU31" s="321"/>
      <c r="GV31" s="320"/>
      <c r="GW31" s="320"/>
      <c r="GX31" s="320"/>
      <c r="GY31" s="321"/>
      <c r="GZ31" s="320"/>
      <c r="HA31" s="320"/>
      <c r="HB31" s="320"/>
      <c r="HC31" s="321"/>
      <c r="HD31" s="320"/>
      <c r="HE31" s="320"/>
      <c r="HF31" s="320"/>
      <c r="HG31" s="321"/>
      <c r="HH31" s="320"/>
      <c r="HI31" s="320"/>
      <c r="HJ31" s="320"/>
      <c r="HK31" s="353"/>
    </row>
    <row r="32" spans="1:219" ht="15" customHeight="1" thickTop="1">
      <c r="A32" s="686">
        <f>WEEKNUM(B33)</f>
        <v>26</v>
      </c>
      <c r="B32" s="318">
        <f>B29+1</f>
        <v>46195</v>
      </c>
      <c r="C32" s="319" t="str">
        <f t="shared" ref="C32:C34" si="556">TEXT(B32,"ddd")</f>
        <v>Sen</v>
      </c>
      <c r="D32" s="320">
        <f t="shared" ref="D32:D34" si="557">SUMIF($H$4:$HJ$4,$D$4,H32:HJ32)</f>
        <v>222286.63232258061</v>
      </c>
      <c r="E32" s="320">
        <f t="shared" ref="E32:E34" ca="1" si="558">SUMIF($H$4:$HJ$4,$E$4,H32:HJ32)</f>
        <v>232177.38799999916</v>
      </c>
      <c r="F32" s="320">
        <f t="shared" ca="1" si="1"/>
        <v>9890.7556774185505</v>
      </c>
      <c r="G32" s="321">
        <f t="shared" ref="G32:G34" ca="1" si="559">E32/D32</f>
        <v>1.0444955037290105</v>
      </c>
      <c r="H32" s="320">
        <f>INDEX('SO JUNI 2026 (Rev.2)'!$B$6:$BI$51,MATCH(B32,'SO JUNI 2026 (Rev.2)'!$B$6:$B$51,0),MATCH($H$3,'SO JUNI 2026 (Rev.2)'!$B$5:$XI$5,0))</f>
        <v>1199.5729032258068</v>
      </c>
      <c r="I32" s="320">
        <f>INDEX('Summary sales'!$A$6:$BY$50,MATCH(B32,'Summary sales'!$A$6:$A$50,0),MATCH($H$3,'Summary sales'!$A$7:$BY$7,0))</f>
        <v>1074.6400000001304</v>
      </c>
      <c r="J32" s="320">
        <f t="shared" si="2"/>
        <v>-124.93290322567645</v>
      </c>
      <c r="K32" s="321">
        <f t="shared" ref="K32:K34" si="560">I32/H32</f>
        <v>0.89585217964684294</v>
      </c>
      <c r="L32" s="320">
        <f>INDEX('SO JUNI 2026 (Rev.2)'!$B$6:$BI$51,MATCH(B32,'SO JUNI 2026 (Rev.2)'!$B$6:$B$51,0),MATCH($L$3,'SO JUNI 2026 (Rev.2)'!$B$5:$XI$5,0))</f>
        <v>2000</v>
      </c>
      <c r="M32" s="320">
        <f>INDEX('Summary sales'!$A$6:$BY$50,MATCH($B32,'Summary sales'!$A$6:$A$50,0),MATCH($L$3,'Summary sales'!$A$7:$BY$7,0))</f>
        <v>1496.859999999404</v>
      </c>
      <c r="N32" s="320">
        <f t="shared" si="3"/>
        <v>-503.14000000059605</v>
      </c>
      <c r="O32" s="321">
        <f t="shared" ref="O32:O34" si="561">M32/L32</f>
        <v>0.74842999999970194</v>
      </c>
      <c r="P32" s="320">
        <f>INDEX('SO JUNI 2026 (Rev.2)'!$B$6:$BI$51,MATCH(B32,'SO JUNI 2026 (Rev.2)'!$B$6:$B$51,0),MATCH($P$3,'SO JUNI 2026 (Rev.2)'!$B$5:$XI$5,0))</f>
        <v>1200</v>
      </c>
      <c r="Q32" s="320">
        <f>INDEX('Summary sales'!$A$6:$BY$50,MATCH($B32,'Summary sales'!$A$6:$A$50,0),MATCH($P$3,'Summary sales'!$A$7:$BY$7,0))</f>
        <v>1193.6500000003725</v>
      </c>
      <c r="R32" s="320">
        <f t="shared" si="4"/>
        <v>-6.349999999627471</v>
      </c>
      <c r="S32" s="321">
        <f t="shared" ref="S32:S34" si="562">Q32/P32</f>
        <v>0.99470833333364372</v>
      </c>
      <c r="T32" s="320">
        <f>INDEX('SO JUNI 2026 (Rev.2)'!$B$6:$BI$51,MATCH(B32,'SO JUNI 2026 (Rev.2)'!$B$6:$B$51,0),MATCH($T$3,'SO JUNI 2026 (Rev.2)'!$B$5:$XI$5,0))</f>
        <v>3300</v>
      </c>
      <c r="U32" s="320">
        <f>INDEX('Summary sales'!$A$6:$BY$50,MATCH($B32,'Summary sales'!$A$6:$A$50,0),MATCH($T$3,'Summary sales'!$A$7:$BY$7,0))</f>
        <v>2378.3999999999069</v>
      </c>
      <c r="V32" s="320">
        <f t="shared" si="5"/>
        <v>-921.60000000009313</v>
      </c>
      <c r="W32" s="321">
        <f t="shared" ref="W32:W34" si="563">U32/T32</f>
        <v>0.72072727272724446</v>
      </c>
      <c r="X32" s="320">
        <f>INDEX('SO JUNI 2026 (Rev.2)'!$B$6:$BI$51,MATCH(B32,'SO JUNI 2026 (Rev.2)'!$B$6:$B$51,0),MATCH($X$3,'SO JUNI 2026 (Rev.2)'!$B$5:$XI$5,0))</f>
        <v>644.02064516129087</v>
      </c>
      <c r="Y32" s="320">
        <f>INDEX('Summary sales'!$A$6:$BY$50,MATCH($B32,'Summary sales'!$A$6:$A$50,0),MATCH($X$3,'Summary sales'!$A$7:$BY$7,0))</f>
        <v>730.95999999996275</v>
      </c>
      <c r="Z32" s="320">
        <f t="shared" si="6"/>
        <v>86.939354838671875</v>
      </c>
      <c r="AA32" s="321">
        <f t="shared" ref="AA32:AA34" si="564">Y32/X32</f>
        <v>1.1349946705775225</v>
      </c>
      <c r="AB32" s="320">
        <f>INDEX('SO JUNI 2026 (Rev.2)'!$B$6:$BI$51,MATCH(B32,'SO JUNI 2026 (Rev.2)'!$B$6:$B$51,0),MATCH($AB$3,'SO JUNI 2026 (Rev.2)'!$B$5:$XI$5,0))</f>
        <v>0</v>
      </c>
      <c r="AC32" s="320">
        <f>INDEX('Summary sales'!$A$6:$BY$50,MATCH($B32,'Summary sales'!$A$6:$A$50,0),MATCH($AB$3,'Summary sales'!$A$7:$BY$7,0))</f>
        <v>0</v>
      </c>
      <c r="AD32" s="320">
        <f t="shared" ref="AD32:AD34" si="565">AC32-AB32</f>
        <v>0</v>
      </c>
      <c r="AE32" s="321">
        <f t="shared" ref="AE32:AE38" si="566">AC32-AB32</f>
        <v>0</v>
      </c>
      <c r="AF32" s="320">
        <f>INDEX('SO JUNI 2026 (Rev.2)'!$B$6:$BI$51,MATCH(B32,'SO JUNI 2026 (Rev.2)'!$B$6:$B$51,0),MATCH($AF$3,'SO JUNI 2026 (Rev.2)'!$B$5:$XI$5,0))</f>
        <v>150</v>
      </c>
      <c r="AG32" s="320">
        <f>INDEX('Summary sales'!$A$6:$BY$50,MATCH($B32,'Summary sales'!$A$6:$A$50,0),MATCH($AF$3,'Summary sales'!$A$7:$BY$7,0))</f>
        <v>77.589999999996508</v>
      </c>
      <c r="AH32" s="320">
        <f t="shared" si="8"/>
        <v>-72.410000000003492</v>
      </c>
      <c r="AI32" s="321">
        <f t="shared" ref="AI32:AI34" si="567">AG32/AF32</f>
        <v>0.51726666666664334</v>
      </c>
      <c r="AJ32" s="320">
        <f>INDEX('SO JUNI 2026 (Rev.2)'!$B$6:$BI$51,MATCH(B32,'SO JUNI 2026 (Rev.2)'!$B$6:$B$51,0),MATCH($AJ$3,'SO JUNI 2026 (Rev.2)'!$B$5:$XI$5,0))</f>
        <v>603.76322580644887</v>
      </c>
      <c r="AK32" s="320">
        <f>INDEX('Summary sales'!$A$6:$BY$50,MATCH($B32,'Summary sales'!$A$6:$A$50,0),MATCH($AJ$3,'Summary sales'!$A$7:$BY$7,0))</f>
        <v>943.48000000009779</v>
      </c>
      <c r="AL32" s="320">
        <f t="shared" si="9"/>
        <v>339.71677419364892</v>
      </c>
      <c r="AM32" s="321">
        <f t="shared" ref="AM32:AM34" si="568">AK32/AJ32</f>
        <v>1.5626655610564686</v>
      </c>
      <c r="AN32" s="320">
        <f>INDEX('SO JUNI 2026 (Rev.2)'!$B$6:$BI$51,MATCH(B32,'SO JUNI 2026 (Rev.2)'!$B$6:$B$51,0),MATCH($AN$3,'SO JUNI 2026 (Rev.2)'!$B$5:$XI$5,0))</f>
        <v>673.27548387096704</v>
      </c>
      <c r="AO32" s="320">
        <f>INDEX('Summary sales'!$A$6:$BY$50,MATCH($B32,'Summary sales'!$A$6:$A$50,0),MATCH($AN$3,'Summary sales'!$A$7:$BY$7,0))</f>
        <v>735.43999999994412</v>
      </c>
      <c r="AP32" s="320">
        <f t="shared" si="10"/>
        <v>62.164516128977084</v>
      </c>
      <c r="AQ32" s="321">
        <f t="shared" ref="AQ32:AQ34" si="569">AO32/AN32</f>
        <v>1.0923314714677639</v>
      </c>
      <c r="AR32" s="320">
        <f>INDEX('SO JUNI 2026 (Rev.2)'!$B$6:$BI$51,MATCH(B32,'SO JUNI 2026 (Rev.2)'!$B$6:$B$51,0),MATCH($AR$3,'SO JUNI 2026 (Rev.2)'!$B$5:$XI$5,0))</f>
        <v>5500</v>
      </c>
      <c r="AS32" s="320">
        <f>INDEX('Summary sales'!$A$6:$BY$50,MATCH($B32,'Summary sales'!$A$6:$A$50,0),MATCH($AR$3,'Summary sales'!$A$7:$BY$7,0))</f>
        <v>6585.5999999996275</v>
      </c>
      <c r="AT32" s="320">
        <f t="shared" si="11"/>
        <v>1085.5999999996275</v>
      </c>
      <c r="AU32" s="321">
        <f t="shared" ref="AU32:AU34" si="570">AS32/AR32</f>
        <v>1.1973818181817504</v>
      </c>
      <c r="AV32" s="320">
        <f>INDEX('SO JUNI 2026 (Rev.2)'!$B$6:$BI$51,MATCH(B32,'SO JUNI 2026 (Rev.2)'!$B$6:$B$51,0),MATCH($AV$3,'SO JUNI 2026 (Rev.2)'!$B$5:$XI$5,0))</f>
        <v>6000</v>
      </c>
      <c r="AW32" s="320">
        <f>INDEX('Summary sales'!$A$6:$BY$50,MATCH($B32,'Summary sales'!$A$6:$A$50,0),MATCH($AV$3,'Summary sales'!$A$7:$BY$7,0))</f>
        <v>3098.820000000298</v>
      </c>
      <c r="AX32" s="320">
        <f t="shared" si="12"/>
        <v>-2901.179999999702</v>
      </c>
      <c r="AY32" s="321">
        <f t="shared" ref="AY32:AY34" si="571">AW32/AV32</f>
        <v>0.51647000000004972</v>
      </c>
      <c r="AZ32" s="320">
        <f>INDEX('SO JUNI 2026 (Rev.2)'!$B$6:$BI$51,MATCH(B32,'SO JUNI 2026 (Rev.2)'!$B$6:$B$51,0),MATCH($AZ$3,'SO JUNI 2026 (Rev.2)'!$B$5:$XI$5,0))</f>
        <v>2500</v>
      </c>
      <c r="BA32" s="320">
        <f>INDEX('Summary sales'!$A$6:$BY$50,MATCH($B32,'Summary sales'!$A$6:$A$50,0),MATCH($AZ$3,'Summary sales'!$A$7:$BY$7,0))</f>
        <v>2568.2400000002235</v>
      </c>
      <c r="BB32" s="320">
        <f t="shared" si="13"/>
        <v>68.240000000223517</v>
      </c>
      <c r="BC32" s="321">
        <f t="shared" ref="BC32:BC34" si="572">BA32/AZ32</f>
        <v>1.0272960000000895</v>
      </c>
      <c r="BD32" s="320">
        <f>INDEX('SO JUNI 2026 (Rev.2)'!$B$6:$BI$51,MATCH(B32,'SO JUNI 2026 (Rev.2)'!$B$6:$B$51,0),MATCH($BD$3,'SO JUNI 2026 (Rev.2)'!$B$5:$XI$5,0))</f>
        <v>750</v>
      </c>
      <c r="BE32" s="320">
        <f>INDEX('Summary sales'!$A$6:$BY$50,MATCH($B32,'Summary sales'!$A$6:$A$50,0),MATCH($BD$3,'Summary sales'!$A$7:$BY$7,0))</f>
        <v>507.95999999999913</v>
      </c>
      <c r="BF32" s="320">
        <f t="shared" si="14"/>
        <v>-242.04000000000087</v>
      </c>
      <c r="BG32" s="321">
        <f t="shared" ref="BG32:BG34" si="573">BE32/BD32</f>
        <v>0.67727999999999888</v>
      </c>
      <c r="BH32" s="320">
        <f>INDEX('SO JUNI 2026 (Rev.2)'!$B$6:$BI$51,MATCH(B32,'SO JUNI 2026 (Rev.2)'!$B$6:$B$51,0),MATCH($BH$3,'SO JUNI 2026 (Rev.2)'!$B$5:$XI$5,0))</f>
        <v>9300</v>
      </c>
      <c r="BI32" s="320">
        <f>INDEX('Summary sales'!$A$6:$BY$50,MATCH($B32,'Summary sales'!$A$6:$A$50,0),MATCH($BH$3,'Summary sales'!$A$7:$BY$7,0))</f>
        <v>10997.419999999925</v>
      </c>
      <c r="BJ32" s="320">
        <f t="shared" si="15"/>
        <v>1697.4199999999255</v>
      </c>
      <c r="BK32" s="321">
        <f t="shared" ref="BK32:BK34" si="574">BI32/BH32</f>
        <v>1.1825182795698845</v>
      </c>
      <c r="BL32" s="320">
        <f>INDEX('SO JUNI 2026 (Rev.2)'!$B$6:$BI$51,MATCH(B32,'SO JUNI 2026 (Rev.2)'!$B$6:$B$51,0),MATCH($BL$3,'SO JUNI 2026 (Rev.2)'!$B$5:$XI$5,0))</f>
        <v>9000.0570967741915</v>
      </c>
      <c r="BM32" s="320">
        <f>INDEX('Summary sales'!$A$6:$BY$50,MATCH($B32,'Summary sales'!$A$6:$A$50,0),MATCH($BL$3,'Summary sales'!$A$7:$BY$7,0))</f>
        <v>7065.0600000000559</v>
      </c>
      <c r="BN32" s="320">
        <f t="shared" si="16"/>
        <v>-1934.9970967741356</v>
      </c>
      <c r="BO32" s="321">
        <f t="shared" ref="BO32:BO34" si="575">BM32/BL32</f>
        <v>0.7850016865484466</v>
      </c>
      <c r="BP32" s="320">
        <f>INDEX('SO JUNI 2026 (Rev.2)'!$B$6:$BI$51,MATCH(B32,'SO JUNI 2026 (Rev.2)'!$B$6:$B$51,0),MATCH($BP$3,'SO JUNI 2026 (Rev.2)'!$B$5:$XI$5,0))</f>
        <v>1300</v>
      </c>
      <c r="BQ32" s="320">
        <f>INDEX('Summary sales'!$A$6:$BY$50,MATCH($B32,'Summary sales'!$A$6:$A$50,0),MATCH($BP$3,'Summary sales'!$A$7:$BY$7,0))</f>
        <v>1363.140000000014</v>
      </c>
      <c r="BR32" s="320">
        <f t="shared" si="17"/>
        <v>63.14000000001397</v>
      </c>
      <c r="BS32" s="321">
        <f t="shared" ref="BS32:BS34" si="576">BQ32/BP32</f>
        <v>1.0485692307692416</v>
      </c>
      <c r="BT32" s="320">
        <f>INDEX('SO JUNI 2026 (Rev.2)'!$B$6:$BI$51,MATCH(B32,'SO JUNI 2026 (Rev.2)'!$B$6:$B$51,0),MATCH($BT$3,'SO JUNI 2026 (Rev.2)'!$B$5:$XI$5,0))</f>
        <v>1000</v>
      </c>
      <c r="BU32" s="320">
        <f>INDEX('Summary sales'!$A$6:$BY$50,MATCH($B32,'Summary sales'!$A$6:$A$50,0),MATCH($BT$3,'Summary sales'!$A$7:$BY$7,0))</f>
        <v>1655.3170000000391</v>
      </c>
      <c r="BV32" s="320">
        <f t="shared" si="18"/>
        <v>655.31700000003912</v>
      </c>
      <c r="BW32" s="321">
        <f t="shared" ref="BW32:BW34" si="577">BU32/BT32</f>
        <v>1.655317000000039</v>
      </c>
      <c r="BX32" s="320">
        <f>INDEX('SO JUNI 2026 (Rev.2)'!$B$6:$BI$51,MATCH(B32,'SO JUNI 2026 (Rev.2)'!$B$6:$B$51,0),MATCH($BX$3,'SO JUNI 2026 (Rev.2)'!$B$5:$XI$5,0))</f>
        <v>5500</v>
      </c>
      <c r="BY32" s="320">
        <f ca="1">INDEX('Summary sales'!$A$6:$BY$50,MATCH($B32,'Summary sales'!$A$6:$A$50,0),MATCH($BX$3,'Summary sales'!$A$7:$BY$7,0))</f>
        <v>6006.08</v>
      </c>
      <c r="BZ32" s="320">
        <f t="shared" ca="1" si="19"/>
        <v>506.07999999999993</v>
      </c>
      <c r="CA32" s="321">
        <f t="shared" ref="CA32:CA34" ca="1" si="578">BY32/BX32</f>
        <v>1.0920145454545453</v>
      </c>
      <c r="CB32" s="320">
        <f>INDEX('SO JUNI 2026 (Rev.2)'!$B$6:$BI$51,MATCH(B32,'SO JUNI 2026 (Rev.2)'!$B$6:$B$51,0),MATCH($CB$3,'SO JUNI 2026 (Rev.2)'!$B$5:$XI$5,0))</f>
        <v>0</v>
      </c>
      <c r="CC32" s="320">
        <f>INDEX('Summary sales'!$A$6:$BY$50,MATCH($B32,'Summary sales'!$A$6:$A$50,0),MATCH($CB$3,'Summary sales'!$A$7:$BY$7,0))</f>
        <v>0</v>
      </c>
      <c r="CD32" s="320">
        <f t="shared" si="20"/>
        <v>0</v>
      </c>
      <c r="CE32" s="321" t="e">
        <f t="shared" ref="CE32:CE34" si="579">CC32/CB32</f>
        <v>#DIV/0!</v>
      </c>
      <c r="CF32" s="320">
        <f>INDEX('SO JUNI 2026 (Rev.2)'!$B$6:$BI$51,MATCH(B32,'SO JUNI 2026 (Rev.2)'!$B$6:$B$51,0),MATCH($CF$3,'SO JUNI 2026 (Rev.2)'!$B$5:$XI$5,0))</f>
        <v>89.451612903225808</v>
      </c>
      <c r="CG32" s="320">
        <f>INDEX('Summary sales'!$A$6:$BY$50,MATCH($B32,'Summary sales'!$A$6:$A$50,0),MATCH($CF$3,'Summary sales'!$A$7:$BY$7,0))</f>
        <v>45.209999999991851</v>
      </c>
      <c r="CH32" s="320">
        <f t="shared" si="21"/>
        <v>-44.241612903233957</v>
      </c>
      <c r="CI32" s="321">
        <f t="shared" ref="CI32:CI34" si="580">CG32/CF32</f>
        <v>0.50541291020546242</v>
      </c>
      <c r="CJ32" s="320">
        <f>INDEX('SO JUNI 2026 (Rev.2)'!$B$6:$BI$51,MATCH(B32,'SO JUNI 2026 (Rev.2)'!$B$6:$B$51,0),MATCH($CJ$3,'SO JUNI 2026 (Rev.2)'!$B$5:$XI$5,0))</f>
        <v>3500</v>
      </c>
      <c r="CK32" s="320">
        <f>INDEX('Summary sales'!$A$6:$BY$50,MATCH($B32,'Summary sales'!$A$6:$A$50,0),MATCH($CJ$3,'Summary sales'!$A$7:$BY$7,0))</f>
        <v>3574.4000000003725</v>
      </c>
      <c r="CL32" s="320">
        <f t="shared" si="22"/>
        <v>74.400000000372529</v>
      </c>
      <c r="CM32" s="321">
        <f t="shared" ref="CM32:CM34" si="581">CK32/CJ32</f>
        <v>1.0212571428572492</v>
      </c>
      <c r="CN32" s="320">
        <f>INDEX('SO JUNI 2026 (Rev.2)'!$B$6:$BI$51,MATCH(B32,'SO JUNI 2026 (Rev.2)'!$B$6:$B$51,0),MATCH($CN$3,'SO JUNI 2026 (Rev.2)'!$B$5:$XI$5,0))</f>
        <v>5500</v>
      </c>
      <c r="CO32" s="320">
        <f>INDEX('Summary sales'!$A$6:$BY$50,MATCH($B32,'Summary sales'!$A$6:$A$50,0),MATCH($CN$3,'Summary sales'!$A$7:$BY$7,0))</f>
        <v>5371.7000000001863</v>
      </c>
      <c r="CP32" s="320">
        <f t="shared" si="23"/>
        <v>-128.29999999981374</v>
      </c>
      <c r="CQ32" s="321">
        <f t="shared" ref="CQ32:CQ38" si="582">CO32/CN32</f>
        <v>0.97667272727276111</v>
      </c>
      <c r="CR32" s="320">
        <f>INDEX('SO JUNI 2026 (Rev.2)'!$B$6:$BI$51,MATCH(B32,'SO JUNI 2026 (Rev.2)'!$B$6:$B$51,0),MATCH($CR$3,'SO JUNI 2026 (Rev.2)'!$B$5:$XI$5,0))</f>
        <v>0</v>
      </c>
      <c r="CS32" s="320">
        <f>INDEX('Summary sales'!$A$6:$BY$50,MATCH($B32,'Summary sales'!$A$6:$A$50,0),MATCH($CR$3,'Summary sales'!$A$7:$BY$7,0))</f>
        <v>0</v>
      </c>
      <c r="CT32" s="320">
        <f t="shared" si="24"/>
        <v>0</v>
      </c>
      <c r="CU32" s="321">
        <f t="shared" ref="CU32:CU34" si="583">CO32/CN32</f>
        <v>0.97667272727276111</v>
      </c>
      <c r="CV32" s="320">
        <f>INDEX('SO JUNI 2026 (Rev.2)'!$B$6:$BI$51,MATCH(B32,'SO JUNI 2026 (Rev.2)'!$B$6:$B$51,0),MATCH($CV$3,'SO JUNI 2026 (Rev.2)'!$B$5:$XI$5,0))</f>
        <v>4000</v>
      </c>
      <c r="CW32" s="320">
        <f>INDEX('Summary sales'!$A$6:$BY$50,MATCH($B32,'Summary sales'!$A$6:$A$50,0),MATCH($CV$3,'Summary sales'!$A$7:$BY$7,0))</f>
        <v>4074.0800000000745</v>
      </c>
      <c r="CX32" s="320">
        <f t="shared" si="25"/>
        <v>74.080000000074506</v>
      </c>
      <c r="CY32" s="321">
        <f t="shared" ref="CY32:CY38" si="584">CW32/CV32</f>
        <v>1.0185200000000185</v>
      </c>
      <c r="CZ32" s="320">
        <f>INDEX('SO JUNI 2026 (Rev.2)'!$B$6:$BI$51,MATCH(B32,'SO JUNI 2026 (Rev.2)'!$B$6:$B$51,0),MATCH($CZ$3,'SO JUNI 2026 (Rev.2)'!$B$5:$XI$5,0))</f>
        <v>5000</v>
      </c>
      <c r="DA32" s="320">
        <f>INDEX('Summary sales'!$A$6:$BY$50,MATCH($B32,'Summary sales'!$A$6:$A$50,0),MATCH($CZ$3,'Summary sales'!$A$7:$BY$7,0))</f>
        <v>7837.929999999993</v>
      </c>
      <c r="DB32" s="320">
        <f t="shared" si="26"/>
        <v>2837.929999999993</v>
      </c>
      <c r="DC32" s="321">
        <f t="shared" ref="DC32:DC34" si="585">CW32/CV32</f>
        <v>1.0185200000000185</v>
      </c>
      <c r="DD32" s="320">
        <f>INDEX('SO JUNI 2026 (Rev.2)'!$B$6:$BI$51,MATCH(B32,'SO JUNI 2026 (Rev.2)'!$B$6:$B$51,0),MATCH($DD$3,'SO JUNI 2026 (Rev.2)'!$B$5:$XI$5,0))</f>
        <v>8000</v>
      </c>
      <c r="DE32" s="320">
        <f>INDEX('Summary sales'!$A$6:$BY$50,MATCH($B32,'Summary sales'!$A$6:$A$50,0),MATCH($DD$3,'Summary sales'!$A$7:$BY$7,0))</f>
        <v>12095.699999999953</v>
      </c>
      <c r="DF32" s="320">
        <f t="shared" si="27"/>
        <v>4095.6999999999534</v>
      </c>
      <c r="DG32" s="321">
        <f t="shared" ref="DG32:DG34" si="586">DE32/DD32</f>
        <v>1.5119624999999941</v>
      </c>
      <c r="DH32" s="320">
        <f>INDEX('SO JUNI 2026 (Rev.2)'!$B$6:$BI$51,MATCH(B32,'SO JUNI 2026 (Rev.2)'!$B$6:$B$51,0),MATCH($DH$3,'SO JUNI 2026 (Rev.2)'!$B$5:$XI$5,0))</f>
        <v>16000</v>
      </c>
      <c r="DI32" s="320">
        <f>INDEX('Summary sales'!$A$6:$BY$50,MATCH($B32,'Summary sales'!$A$6:$A$50,0),MATCH($DH$3,'Summary sales'!$A$7:$BY$7,0))</f>
        <v>14014.228000000119</v>
      </c>
      <c r="DJ32" s="320">
        <f t="shared" si="28"/>
        <v>-1985.7719999998808</v>
      </c>
      <c r="DK32" s="321">
        <f t="shared" ref="DK32:DK34" si="587">DI32/DH32</f>
        <v>0.8758892500000075</v>
      </c>
      <c r="DL32" s="320">
        <f>INDEX('SO JUNI 2026 (Rev.2)'!$B$6:$BI$51,MATCH(B32,'SO JUNI 2026 (Rev.2)'!$B$6:$B$51,0),MATCH($DL$3,'SO JUNI 2026 (Rev.2)'!$B$5:$XI$5,0))</f>
        <v>2020.8603225806426</v>
      </c>
      <c r="DM32" s="320">
        <f>INDEX('Summary sales'!$A$6:$BY$50,MATCH($B32,'Summary sales'!$A$6:$A$50,0),MATCH($DL$3,'Summary sales'!$A$7:$BY$7,0))</f>
        <v>1409.5800000000745</v>
      </c>
      <c r="DN32" s="320">
        <f t="shared" si="29"/>
        <v>-611.28032258056805</v>
      </c>
      <c r="DO32" s="321">
        <f t="shared" ref="DO32:DO34" si="588">DM32/DL32</f>
        <v>0.69751480804969146</v>
      </c>
      <c r="DP32" s="320">
        <f>INDEX('SO JUNI 2026 (Rev.2)'!$B$6:$BI$51,MATCH(B32,'SO JUNI 2026 (Rev.2)'!$B$6:$B$51,0),MATCH($DP$3,'SO JUNI 2026 (Rev.2)'!$B$5:$XI$5,0))</f>
        <v>800</v>
      </c>
      <c r="DQ32" s="320">
        <f>INDEX('Summary sales'!$A$6:$BY$50,MATCH($B32,'Summary sales'!$A$6:$A$50,0),MATCH($DP$3,'Summary sales'!$A$7:$BY$7,0))</f>
        <v>734.53999999992084</v>
      </c>
      <c r="DR32" s="320">
        <f t="shared" si="30"/>
        <v>-65.460000000079162</v>
      </c>
      <c r="DS32" s="321">
        <f t="shared" ref="DS32:DS34" si="589">DQ32/DP32</f>
        <v>0.91817499999990104</v>
      </c>
      <c r="DT32" s="320">
        <f>INDEX('SO JUNI 2026 (Rev.2)'!$B$6:$BI$51,MATCH(B32,'SO JUNI 2026 (Rev.2)'!$B$6:$B$51,0),MATCH($DT$3,'SO JUNI 2026 (Rev.2)'!$B$5:$XI$5,0))</f>
        <v>7200</v>
      </c>
      <c r="DU32" s="320">
        <f>INDEX('Summary sales'!$A$6:$BY$50,MATCH($B32,'Summary sales'!$A$6:$A$50,0),MATCH($DT$3,'Summary sales'!$A$7:$BY$7,0))</f>
        <v>10185.410000000149</v>
      </c>
      <c r="DV32" s="320">
        <f t="shared" si="31"/>
        <v>2985.410000000149</v>
      </c>
      <c r="DW32" s="321">
        <f t="shared" ref="DW32:DW34" si="590">DU32/DT32</f>
        <v>1.4146402777777984</v>
      </c>
      <c r="DX32" s="320">
        <f>INDEX('SO JUNI 2026 (Rev.2)'!$B$6:$BI$51,MATCH(B32,'SO JUNI 2026 (Rev.2)'!$B$6:$B$51,0),MATCH($DX$3,'SO JUNI 2026 (Rev.2)'!$B$5:$XI$5,0))</f>
        <v>3499.876774193548</v>
      </c>
      <c r="DY32" s="320">
        <f>INDEX('Summary sales'!$A$6:$BY$50,MATCH($B32,'Summary sales'!$A$6:$A$50,0),MATCH($DX$3,'Summary sales'!$A$7:$BY$7,0))</f>
        <v>2314.7699999999604</v>
      </c>
      <c r="DZ32" s="320">
        <f t="shared" si="32"/>
        <v>-1185.1067741935876</v>
      </c>
      <c r="EA32" s="321">
        <f t="shared" ref="EA32:EA34" si="591">DY32/DX32</f>
        <v>0.66138614281165276</v>
      </c>
      <c r="EB32" s="320">
        <f>INDEX('SO JUNI 2026 (Rev.2)'!$B$6:$BI$51,MATCH(B32,'SO JUNI 2026 (Rev.2)'!$B$6:$B$51,0),MATCH($EB$3,'SO JUNI 2026 (Rev.2)'!$B$5:$XI$5,0))</f>
        <v>2043.2745161290325</v>
      </c>
      <c r="EC32" s="320">
        <f>INDEX('Summary sales'!$A$6:$BY$50,MATCH($B32,'Summary sales'!$A$6:$A$50,0),MATCH($EB$3,'Summary sales'!$A$7:$BY$7,0))</f>
        <v>1695.339999999851</v>
      </c>
      <c r="ED32" s="320">
        <f t="shared" si="33"/>
        <v>-347.93451612918147</v>
      </c>
      <c r="EE32" s="321">
        <f t="shared" ref="EE32:EE34" si="592">EC32/EB32</f>
        <v>0.82971719493260221</v>
      </c>
      <c r="EF32" s="320">
        <f>INDEX('SO JUNI 2026 (Rev.2)'!$B$6:$BI$51,MATCH(B32,'SO JUNI 2026 (Rev.2)'!$B$6:$B$51,0),MATCH($EF$3,'SO JUNI 2026 (Rev.2)'!$B$5:$XI$5,0))</f>
        <v>0</v>
      </c>
      <c r="EG32" s="320">
        <f>INDEX('Summary sales'!$A$6:$BY$50,MATCH($B32,'Summary sales'!$A$6:$A$50,0),MATCH($EF$3,'Summary sales'!$A$7:$BY$7,0))</f>
        <v>0</v>
      </c>
      <c r="EH32" s="320">
        <f t="shared" si="34"/>
        <v>0</v>
      </c>
      <c r="EI32" s="321" t="e">
        <f t="shared" ref="EI32:EI34" si="593">EG32/EF32</f>
        <v>#DIV/0!</v>
      </c>
      <c r="EJ32" s="320">
        <f>INDEX('SO JUNI 2026 (Rev.2)'!$B$6:$BI$51,MATCH(B32,'SO JUNI 2026 (Rev.2)'!$B$6:$B$51,0),MATCH($EJ$3,'SO JUNI 2026 (Rev.2)'!$B$5:$XI$5,0))</f>
        <v>1000</v>
      </c>
      <c r="EK32" s="320">
        <f>INDEX('Summary sales'!$A$6:$BY$50,MATCH($B32,'Summary sales'!$A$6:$A$50,0),MATCH($EJ$3,'Summary sales'!$A$7:$BY$7,0))</f>
        <v>454.19999999995343</v>
      </c>
      <c r="EL32" s="320">
        <f t="shared" si="35"/>
        <v>-545.80000000004657</v>
      </c>
      <c r="EM32" s="321">
        <f t="shared" ref="EM32:EM34" si="594">EK32/EJ32</f>
        <v>0.45419999999995342</v>
      </c>
      <c r="EN32" s="320">
        <f>INDEX('SO JUNI 2026 (Rev.2)'!$B$6:$BI$51,MATCH(B32,'SO JUNI 2026 (Rev.2)'!$B$6:$B$51,0),MATCH($EN$3,'SO JUNI 2026 (Rev.2)'!$B$5:$XI$5,0))</f>
        <v>11007.047419354845</v>
      </c>
      <c r="EO32" s="320">
        <f>INDEX('Summary sales'!$A$6:$BY$50,MATCH($B32,'Summary sales'!$A$6:$A$50,0),MATCH($EN$3,'Summary sales'!$A$7:$BY$7,0))</f>
        <v>13186.05999999959</v>
      </c>
      <c r="EP32" s="320">
        <f t="shared" si="36"/>
        <v>2179.012580644745</v>
      </c>
      <c r="EQ32" s="321">
        <f t="shared" ref="EQ32:EQ34" si="595">EO32/EN32</f>
        <v>1.1979652215191841</v>
      </c>
      <c r="ER32" s="320">
        <f>INDEX('SO JUNI 2026 (Rev.2)'!$B$6:$BI$51,MATCH(B32,'SO JUNI 2026 (Rev.2)'!$B$6:$B$51,0),MATCH($ER$3,'SO JUNI 2026 (Rev.2)'!$B$5:$XI$5,0))</f>
        <v>1519.5448387096778</v>
      </c>
      <c r="ES32" s="320">
        <f>INDEX('Summary sales'!$A$6:$BY$50,MATCH($B32,'Summary sales'!$A$6:$A$50,0),MATCH($ER$3,'Summary sales'!$A$7:$BY$7,0))</f>
        <v>1238.2600000000093</v>
      </c>
      <c r="ET32" s="320">
        <f t="shared" si="37"/>
        <v>-281.28483870966852</v>
      </c>
      <c r="EU32" s="321">
        <f t="shared" ref="EU32:EU34" si="596">ES32/ER32</f>
        <v>0.81488875382675663</v>
      </c>
      <c r="EV32" s="320">
        <f>INDEX('SO JUNI 2026 (Rev.2)'!$B$6:$BI$51,MATCH(B32,'SO JUNI 2026 (Rev.2)'!$B$6:$B$51,0),MATCH($EV$3,'SO JUNI 2026 (Rev.2)'!$B$5:$XI$5,0))</f>
        <v>3999.6741935483842</v>
      </c>
      <c r="EW32" s="320">
        <f>INDEX('Summary sales'!$A$6:$BY$50,MATCH($B32,'Summary sales'!$A$6:$A$50,0),MATCH($EV$3,'Summary sales'!$A$7:$BY$7,0))</f>
        <v>4674.660000000149</v>
      </c>
      <c r="EX32" s="320">
        <f t="shared" si="38"/>
        <v>674.9858064517648</v>
      </c>
      <c r="EY32" s="321">
        <f t="shared" ref="EY32:EY34" si="597">EW32/EV32</f>
        <v>1.1687601974032136</v>
      </c>
      <c r="EZ32" s="320">
        <f>INDEX('SO JUNI 2026 (Rev.2)'!$B$6:$BI$51,MATCH(B32,'SO JUNI 2026 (Rev.2)'!$B$6:$B$51,0),MATCH($EZ$3,'SO JUNI 2026 (Rev.2)'!$B$5:$XI$5,0))</f>
        <v>7000</v>
      </c>
      <c r="FA32" s="320">
        <f>INDEX('Summary sales'!$A$6:$BY$50,MATCH(B32,'Summary sales'!$A$6:$A$50,0),MATCH($EZ$3,'Summary sales'!$A$7:$BY$7,0))</f>
        <v>2305.5800000000745</v>
      </c>
      <c r="FB32" s="320">
        <f t="shared" si="39"/>
        <v>-4694.4199999999255</v>
      </c>
      <c r="FC32" s="321">
        <f t="shared" ref="FC32:FC34" si="598">FA32/EZ32</f>
        <v>0.32936857142858206</v>
      </c>
      <c r="FD32" s="320">
        <f>INDEX('SO JUNI 2026 (Rev.2)'!$B$6:$BI$51,MATCH(B32,'SO JUNI 2026 (Rev.2)'!$B$6:$B$51,0),MATCH($FD$3,'SO JUNI 2026 (Rev.2)'!$B$5:$XI$5,0))</f>
        <v>8000</v>
      </c>
      <c r="FE32" s="320">
        <f>INDEX('Summary sales'!$A$6:$BY$50,MATCH($B32,'Summary sales'!$A$6:$A$50,0),MATCH($FD$3,'Summary sales'!$A$7:$BY$7,0))</f>
        <v>7689.7900000000373</v>
      </c>
      <c r="FF32" s="320">
        <f t="shared" si="40"/>
        <v>-310.20999999996275</v>
      </c>
      <c r="FG32" s="321">
        <f t="shared" ref="FG32:FG34" si="599">FE32/FD32</f>
        <v>0.96122375000000471</v>
      </c>
      <c r="FH32" s="320">
        <f>INDEX('SO JUNI 2026 (Rev.2)'!$B$6:$BI$51,MATCH(B32,'SO JUNI 2026 (Rev.2)'!$B$6:$B$51,0),MATCH($FH$3,'SO JUNI 2026 (Rev.2)'!$B$5:$XI$5,0))</f>
        <v>29000</v>
      </c>
      <c r="FI32" s="320">
        <f>INDEX('Summary sales'!$A$6:$BY$50,MATCH($B32,'Summary sales'!$A$6:$A$50,0),MATCH($FH$3,'Summary sales'!$A$7:$BY$7,0))</f>
        <v>47876.5</v>
      </c>
      <c r="FJ32" s="320">
        <f t="shared" si="41"/>
        <v>18876.5</v>
      </c>
      <c r="FK32" s="321">
        <f t="shared" ref="FK32:FK34" si="600">FI32/FH32</f>
        <v>1.6509137931034483</v>
      </c>
      <c r="FL32" s="320">
        <f>INDEX('SO JUNI 2026 (Rev.2)'!$B$6:$BI$51,MATCH(B32,'SO JUNI 2026 (Rev.2)'!$B$6:$B$51,0),MATCH($FL$3,'SO JUNI 2026 (Rev.2)'!$B$5:$XI$5,0))</f>
        <v>8000</v>
      </c>
      <c r="FM32" s="320">
        <f>INDEX('Summary sales'!$A$6:$BY$50,MATCH(B32,'Summary sales'!$A$6:$A$50,0),MATCH($FL$3,'Summary sales'!$A$7:$BY$7,0))</f>
        <v>8985.7900000000373</v>
      </c>
      <c r="FN32" s="320">
        <f t="shared" si="42"/>
        <v>985.79000000003725</v>
      </c>
      <c r="FO32" s="321">
        <f t="shared" ref="FO32:FO34" si="601">FM32/FL32</f>
        <v>1.1232237500000046</v>
      </c>
      <c r="FP32" s="320">
        <f>INDEX('SO JUNI 2026 (Rev.2)'!$B$6:$BI$51,MATCH(B32,'SO JUNI 2026 (Rev.2)'!$B$6:$B$51,0),MATCH($FP$3,'SO JUNI 2026 (Rev.2)'!$B$5:$XI$5,0))</f>
        <v>3500</v>
      </c>
      <c r="FQ32" s="320">
        <f>INDEX('Summary sales'!$A$6:$BY$50,MATCH(B32,'Summary sales'!$A$6:$A$50,0),MATCH($FP$3,'Summary sales'!$A$7:$BY$7,0))</f>
        <v>3591.2000000001863</v>
      </c>
      <c r="FR32" s="320">
        <f t="shared" si="43"/>
        <v>91.200000000186265</v>
      </c>
      <c r="FS32" s="321">
        <f t="shared" ref="FS32:FS34" si="602">FQ32/FP32</f>
        <v>1.0260571428571961</v>
      </c>
      <c r="FT32" s="320">
        <f>INDEX('SO JUNI 2026 (Rev.2)'!$B$6:$BI$51,MATCH(B32,'SO JUNI 2026 (Rev.2)'!$B$6:$B$51,0),MATCH($FT$3,'SO JUNI 2026 (Rev.2)'!$B$5:$XI$5,0))</f>
        <v>850</v>
      </c>
      <c r="FU32" s="320">
        <f>INDEX('Summary sales'!$A$6:$BY$50,MATCH(B32,'Summary sales'!$A$6:$A$50,0),MATCH($FT$3,'Summary sales'!$A$7:$BY$7,0))</f>
        <v>450.42999999993481</v>
      </c>
      <c r="FV32" s="320">
        <f t="shared" si="44"/>
        <v>-399.57000000006519</v>
      </c>
      <c r="FW32" s="321">
        <f t="shared" ref="FW32:FW34" si="603">FU32/FT32</f>
        <v>0.52991764705874678</v>
      </c>
      <c r="FX32" s="320">
        <f>INDEX('SO JUNI 2026 (Rev.2)'!$B$6:$BI$51,MATCH(B32,'SO JUNI 2026 (Rev.2)'!$B$6:$B$51,0),MATCH($FX$3,'SO JUNI 2026 (Rev.2)'!$B$5:$XI$5,0))</f>
        <v>3800</v>
      </c>
      <c r="FY32" s="320">
        <f>INDEX('Summary sales'!$A$6:$BY$50,MATCH(B32,'Summary sales'!$A$6:$A$50,0),MATCH($FX$3,'Summary sales'!$A$7:$BY$7,0))</f>
        <v>3556.4399999999441</v>
      </c>
      <c r="FZ32" s="320">
        <f t="shared" si="45"/>
        <v>-243.56000000005588</v>
      </c>
      <c r="GA32" s="321">
        <f t="shared" ref="GA32:GA34" si="604">FY32/FX32</f>
        <v>0.93590526315788003</v>
      </c>
      <c r="GB32" s="320">
        <f>INDEX('SO JUNI 2026 (Rev.2)'!$B$6:$BI$51,MATCH(B32,'SO JUNI 2026 (Rev.2)'!$B$6:$B$51,0),MATCH($GB$3,'SO JUNI 2026 (Rev.2)'!$B$5:$XI$5,0))</f>
        <v>2044.9996774193546</v>
      </c>
      <c r="GC32" s="320">
        <f>INDEX('Summary sales'!$A$6:$BY$50,MATCH(B32,'Summary sales'!$A$6:$A$50,0),MATCH($GB$3,'Summary sales'!$A$7:$BY$7,0))</f>
        <v>4789.7399999999907</v>
      </c>
      <c r="GD32" s="320">
        <f t="shared" si="46"/>
        <v>2744.7403225806361</v>
      </c>
      <c r="GE32" s="321">
        <f t="shared" ref="GE32:GE34" si="605">GC32/GB32</f>
        <v>2.3421715186010714</v>
      </c>
      <c r="GF32" s="320">
        <f>INDEX('SO JUNI 2026 (Rev.2)'!$B$6:$BI$51,MATCH(B32,'SO JUNI 2026 (Rev.2)'!$B$6:$B$51,0),MATCH($GF$3,'SO JUNI 2026 (Rev.2)'!$B$5:$XI$5,0))</f>
        <v>369.61070967741654</v>
      </c>
      <c r="GG32" s="320">
        <f>INDEX('Summary sales'!$A$6:$BY$50,MATCH(B32,'Summary sales'!$A$6:$A$50,0),MATCH($GF$3,'Summary sales'!$A$7:$BY$7,0))</f>
        <v>0</v>
      </c>
      <c r="GH32" s="320">
        <f t="shared" si="47"/>
        <v>-369.61070967741654</v>
      </c>
      <c r="GI32" s="321">
        <f t="shared" ref="GI32:GI34" si="606">GG32/GF32</f>
        <v>0</v>
      </c>
      <c r="GJ32" s="320">
        <f>INDEX('SO JUNI 2026 (Rev.2)'!$B$6:$BI$51,MATCH(B32,'SO JUNI 2026 (Rev.2)'!$B$6:$B$51,0),MATCH($GJ$3,'SO JUNI 2026 (Rev.2)'!$B$5:$XI$5,0))</f>
        <v>0</v>
      </c>
      <c r="GK32" s="320">
        <f>INDEX('Summary sales'!$A$6:$BY$50,MATCH(B32,'Summary sales'!$A$6:$A$50,0),MATCH($GJ$3,'Summary sales'!$A$7:$BY$7,0))</f>
        <v>0</v>
      </c>
      <c r="GL32" s="320">
        <f t="shared" si="48"/>
        <v>0</v>
      </c>
      <c r="GM32" s="321" t="e">
        <f t="shared" ref="GM32:GM34" si="607">GK32/GJ32</f>
        <v>#DIV/0!</v>
      </c>
      <c r="GN32" s="320">
        <f>INDEX('SO JUNI 2026 (Rev.2)'!$B$6:$BI$51,MATCH(B32,'SO JUNI 2026 (Rev.2)'!$B$6:$B$51,0),MATCH($GN$3,'SO JUNI 2026 (Rev.2)'!$B$5:$XI$5,0))</f>
        <v>0</v>
      </c>
      <c r="GO32" s="320">
        <f>INDEX('Summary sales'!$A$6:$BY$50,MATCH($B32,'Summary sales'!$A$6:$A$50,0),MATCH($GN$3,'Summary sales'!$A$7:$BY$7,0))</f>
        <v>0</v>
      </c>
      <c r="GP32" s="320">
        <f t="shared" si="49"/>
        <v>0</v>
      </c>
      <c r="GQ32" s="321" t="e">
        <f t="shared" ref="GQ32:GQ34" si="608">GO32/GN32</f>
        <v>#DIV/0!</v>
      </c>
      <c r="GR32" s="320">
        <f>INDEX('SO JUNI 2026 (Rev.2)'!$B$6:$BI$51,MATCH(B32,'SO JUNI 2026 (Rev.2)'!$B$6:$B$51,0),MATCH($GR$3,'SO JUNI 2026 (Rev.2)'!$B$5:$XI$5,0))</f>
        <v>1121.900322580635</v>
      </c>
      <c r="GS32" s="320">
        <f>INDEX('Summary sales'!$A$6:$BY$50,MATCH($B32,'Summary sales'!$A$6:$A$50,0),MATCH($GR$3,'Summary sales'!$A$7:$BY$7,0))</f>
        <v>1483.4099999996834</v>
      </c>
      <c r="GT32" s="320">
        <f t="shared" si="50"/>
        <v>361.50967741904833</v>
      </c>
      <c r="GU32" s="321">
        <f t="shared" ref="GU32:GU34" si="609">GS32/GR32</f>
        <v>1.3222297651073769</v>
      </c>
      <c r="GV32" s="320">
        <f>INDEX('SO JUNI 2026 (Rev.2)'!$B$6:$BI$51,MATCH(B32,'SO JUNI 2026 (Rev.2)'!$B$6:$B$51,0),MATCH($GV$3,'SO JUNI 2026 (Rev.2)'!$B$5:$XI$5,0))</f>
        <v>1800</v>
      </c>
      <c r="GW32" s="320">
        <f>INDEX('Summary sales'!$A$6:$BY$50,MATCH(B32,'Summary sales'!$A$6:$A$50,0),MATCH($GV$3,'Summary sales'!$A$7:$BY$7,0))</f>
        <v>2687.4599999999991</v>
      </c>
      <c r="GX32" s="320">
        <f t="shared" si="51"/>
        <v>887.45999999999913</v>
      </c>
      <c r="GY32" s="321">
        <f t="shared" ref="GY32:GY34" si="610">GW32/GV32</f>
        <v>1.4930333333333328</v>
      </c>
      <c r="GZ32" s="320">
        <f>INDEX('SO JUNI 2026 (Rev.2)'!$B$6:$BI$51,MATCH(B32,'SO JUNI 2026 (Rev.2)'!$B$6:$B$51,0),MATCH($GZ$3,'SO JUNI 2026 (Rev.2)'!$B$5:$XI$5,0))</f>
        <v>2499.7025806451697</v>
      </c>
      <c r="HA32" s="320">
        <f>INDEX('Summary sales'!$A$6:$BY$50,MATCH(B32,'Summary sales'!$A$6:$A$50,0),MATCH($GZ$3,'Summary sales'!$A$7:$BY$7,0))</f>
        <v>403.92000000039116</v>
      </c>
      <c r="HB32" s="320">
        <f t="shared" si="52"/>
        <v>-2095.7825806447786</v>
      </c>
      <c r="HC32" s="321">
        <f t="shared" ref="HC32:HC34" si="611">HA32/GZ32</f>
        <v>0.16158722366728123</v>
      </c>
      <c r="HD32" s="320">
        <f>INDEX('SO JUNI 2026 (Rev.2)'!$B$6:$BI$51,MATCH(B32,'SO JUNI 2026 (Rev.2)'!$B$6:$B$51,0),MATCH($HD$3,'SO JUNI 2026 (Rev.2)'!$B$5:$XI$5,0))</f>
        <v>15000</v>
      </c>
      <c r="HE32" s="320">
        <f>INDEX('Summary sales'!$A$6:$BY$50,MATCH(B32,'Summary sales'!$A$6:$A$50,0),MATCH($HD$3,'Summary sales'!$A$7:$BY$7,0))</f>
        <v>12622.071</v>
      </c>
      <c r="HF32" s="320">
        <f t="shared" si="53"/>
        <v>-2377.9290000000001</v>
      </c>
      <c r="HG32" s="321">
        <f t="shared" ref="HG32:HG34" si="612">HE32/HD32</f>
        <v>0.84147139999999998</v>
      </c>
      <c r="HH32" s="320">
        <f>INDEX('SO JUNI 2026 (Rev.2)'!$B$6:$BI$51,MATCH(B32,'SO JUNI 2026 (Rev.2)'!$B$6:$B$51,0),MATCH($HH$3,'SO JUNI 2026 (Rev.2)'!$B$5:$XI$5,0))</f>
        <v>13500</v>
      </c>
      <c r="HI32" s="320">
        <f>INDEX('Summary sales'!$A$6:$BY$50,MATCH(B32,'Summary sales'!$A$6:$A$50,0),MATCH($HH$3,'Summary sales'!$A$7:$BY$7,0))</f>
        <v>4350.3319999985397</v>
      </c>
      <c r="HJ32" s="320">
        <f t="shared" si="54"/>
        <v>-9149.6680000014603</v>
      </c>
      <c r="HK32" s="353">
        <f t="shared" ref="HK32:HK34" si="613">HI32/HH32</f>
        <v>0.32224681481470663</v>
      </c>
    </row>
    <row r="33" spans="1:219" ht="15" customHeight="1">
      <c r="A33" s="687"/>
      <c r="B33" s="318">
        <f t="shared" ref="B33:B34" si="614">B32+1</f>
        <v>46196</v>
      </c>
      <c r="C33" s="319" t="str">
        <f t="shared" si="556"/>
        <v>Sel</v>
      </c>
      <c r="D33" s="320">
        <f t="shared" si="557"/>
        <v>222286.63232258061</v>
      </c>
      <c r="E33" s="320">
        <f t="shared" ca="1" si="558"/>
        <v>249970.10999999975</v>
      </c>
      <c r="F33" s="320">
        <f t="shared" ca="1" si="1"/>
        <v>27683.477677419141</v>
      </c>
      <c r="G33" s="321">
        <f t="shared" ca="1" si="559"/>
        <v>1.1245395523255988</v>
      </c>
      <c r="H33" s="320">
        <f>INDEX('SO JUNI 2026 (Rev.2)'!$B$6:$BI$51,MATCH(B33,'SO JUNI 2026 (Rev.2)'!$B$6:$B$51,0),MATCH($H$3,'SO JUNI 2026 (Rev.2)'!$B$5:$XI$5,0))</f>
        <v>1199.5729032258068</v>
      </c>
      <c r="I33" s="320">
        <f>INDEX('Summary sales'!$A$6:$BY$50,MATCH(B33,'Summary sales'!$A$6:$A$50,0),MATCH($H$3,'Summary sales'!$A$7:$BY$7,0))</f>
        <v>1172.0999999998603</v>
      </c>
      <c r="J33" s="320">
        <f t="shared" si="2"/>
        <v>-27.472903225946538</v>
      </c>
      <c r="K33" s="321">
        <f t="shared" si="560"/>
        <v>0.97709776275200255</v>
      </c>
      <c r="L33" s="320">
        <f>INDEX('SO JUNI 2026 (Rev.2)'!$B$6:$BI$51,MATCH(B33,'SO JUNI 2026 (Rev.2)'!$B$6:$B$51,0),MATCH($L$3,'SO JUNI 2026 (Rev.2)'!$B$5:$XI$5,0))</f>
        <v>2000</v>
      </c>
      <c r="M33" s="320">
        <f>INDEX('Summary sales'!$A$6:$BY$50,MATCH($B33,'Summary sales'!$A$6:$A$50,0),MATCH($L$3,'Summary sales'!$A$7:$BY$7,0))</f>
        <v>1948.5999999996275</v>
      </c>
      <c r="N33" s="320">
        <f t="shared" si="3"/>
        <v>-51.400000000372529</v>
      </c>
      <c r="O33" s="321">
        <f t="shared" si="561"/>
        <v>0.97429999999981376</v>
      </c>
      <c r="P33" s="320">
        <f>INDEX('SO JUNI 2026 (Rev.2)'!$B$6:$BI$51,MATCH(B33,'SO JUNI 2026 (Rev.2)'!$B$6:$B$51,0),MATCH($P$3,'SO JUNI 2026 (Rev.2)'!$B$5:$XI$5,0))</f>
        <v>1200</v>
      </c>
      <c r="Q33" s="320">
        <f>INDEX('Summary sales'!$A$6:$BY$50,MATCH($B33,'Summary sales'!$A$6:$A$50,0),MATCH($P$3,'Summary sales'!$A$7:$BY$7,0))</f>
        <v>1117.4599999999627</v>
      </c>
      <c r="R33" s="320">
        <f t="shared" si="4"/>
        <v>-82.540000000037253</v>
      </c>
      <c r="S33" s="321">
        <f t="shared" si="562"/>
        <v>0.93121666666663561</v>
      </c>
      <c r="T33" s="320">
        <f>INDEX('SO JUNI 2026 (Rev.2)'!$B$6:$BI$51,MATCH(B33,'SO JUNI 2026 (Rev.2)'!$B$6:$B$51,0),MATCH($T$3,'SO JUNI 2026 (Rev.2)'!$B$5:$XI$5,0))</f>
        <v>3300</v>
      </c>
      <c r="U33" s="320">
        <f>INDEX('Summary sales'!$A$6:$BY$50,MATCH($B33,'Summary sales'!$A$6:$A$50,0),MATCH($T$3,'Summary sales'!$A$7:$BY$7,0))</f>
        <v>3275</v>
      </c>
      <c r="V33" s="320">
        <f t="shared" si="5"/>
        <v>-25</v>
      </c>
      <c r="W33" s="321">
        <f t="shared" si="563"/>
        <v>0.99242424242424243</v>
      </c>
      <c r="X33" s="320">
        <f>INDEX('SO JUNI 2026 (Rev.2)'!$B$6:$BI$51,MATCH(B33,'SO JUNI 2026 (Rev.2)'!$B$6:$B$51,0),MATCH($X$3,'SO JUNI 2026 (Rev.2)'!$B$5:$XI$5,0))</f>
        <v>644.02064516129087</v>
      </c>
      <c r="Y33" s="320">
        <f>INDEX('Summary sales'!$A$6:$BY$50,MATCH($B33,'Summary sales'!$A$6:$A$50,0),MATCH($X$3,'Summary sales'!$A$7:$BY$7,0))</f>
        <v>870.59999999997672</v>
      </c>
      <c r="Z33" s="320">
        <f t="shared" si="6"/>
        <v>226.57935483868584</v>
      </c>
      <c r="AA33" s="321">
        <f t="shared" si="564"/>
        <v>1.3518200177914179</v>
      </c>
      <c r="AB33" s="320">
        <f>INDEX('SO JUNI 2026 (Rev.2)'!$B$6:$BI$51,MATCH(B33,'SO JUNI 2026 (Rev.2)'!$B$6:$B$51,0),MATCH($AB$3,'SO JUNI 2026 (Rev.2)'!$B$5:$XI$5,0))</f>
        <v>0</v>
      </c>
      <c r="AC33" s="320">
        <f>INDEX('Summary sales'!$A$6:$BY$50,MATCH($B33,'Summary sales'!$A$6:$A$50,0),MATCH($AB$3,'Summary sales'!$A$7:$BY$7,0))</f>
        <v>0</v>
      </c>
      <c r="AD33" s="320">
        <f t="shared" si="565"/>
        <v>0</v>
      </c>
      <c r="AE33" s="321">
        <f t="shared" si="566"/>
        <v>0</v>
      </c>
      <c r="AF33" s="320">
        <f>INDEX('SO JUNI 2026 (Rev.2)'!$B$6:$BI$51,MATCH(B33,'SO JUNI 2026 (Rev.2)'!$B$6:$B$51,0),MATCH($AF$3,'SO JUNI 2026 (Rev.2)'!$B$5:$XI$5,0))</f>
        <v>150</v>
      </c>
      <c r="AG33" s="320">
        <f>INDEX('Summary sales'!$A$6:$BY$50,MATCH($B33,'Summary sales'!$A$6:$A$50,0),MATCH($AF$3,'Summary sales'!$A$7:$BY$7,0))</f>
        <v>82.89000000001397</v>
      </c>
      <c r="AH33" s="320">
        <f t="shared" si="8"/>
        <v>-67.10999999998603</v>
      </c>
      <c r="AI33" s="321">
        <f t="shared" si="567"/>
        <v>0.55260000000009313</v>
      </c>
      <c r="AJ33" s="320">
        <f>INDEX('SO JUNI 2026 (Rev.2)'!$B$6:$BI$51,MATCH(B33,'SO JUNI 2026 (Rev.2)'!$B$6:$B$51,0),MATCH($AJ$3,'SO JUNI 2026 (Rev.2)'!$B$5:$XI$5,0))</f>
        <v>603.76322580644887</v>
      </c>
      <c r="AK33" s="320">
        <f>INDEX('Summary sales'!$A$6:$BY$50,MATCH($B33,'Summary sales'!$A$6:$A$50,0),MATCH($AJ$3,'Summary sales'!$A$7:$BY$7,0))</f>
        <v>912.38999999989755</v>
      </c>
      <c r="AL33" s="320">
        <f t="shared" si="9"/>
        <v>308.62677419344868</v>
      </c>
      <c r="AM33" s="321">
        <f t="shared" si="568"/>
        <v>1.5111718650655059</v>
      </c>
      <c r="AN33" s="320">
        <f>INDEX('SO JUNI 2026 (Rev.2)'!$B$6:$BI$51,MATCH(B33,'SO JUNI 2026 (Rev.2)'!$B$6:$B$51,0),MATCH($AN$3,'SO JUNI 2026 (Rev.2)'!$B$5:$XI$5,0))</f>
        <v>673.27548387096704</v>
      </c>
      <c r="AO33" s="320">
        <f>INDEX('Summary sales'!$A$6:$BY$50,MATCH($B33,'Summary sales'!$A$6:$A$50,0),MATCH($AN$3,'Summary sales'!$A$7:$BY$7,0))</f>
        <v>726.93000000005122</v>
      </c>
      <c r="AP33" s="320">
        <f t="shared" si="10"/>
        <v>53.654516129084186</v>
      </c>
      <c r="AQ33" s="321">
        <f t="shared" si="569"/>
        <v>1.0796917716661834</v>
      </c>
      <c r="AR33" s="320">
        <f>INDEX('SO JUNI 2026 (Rev.2)'!$B$6:$BI$51,MATCH(B33,'SO JUNI 2026 (Rev.2)'!$B$6:$B$51,0),MATCH($AR$3,'SO JUNI 2026 (Rev.2)'!$B$5:$XI$5,0))</f>
        <v>5500</v>
      </c>
      <c r="AS33" s="320">
        <f>INDEX('Summary sales'!$A$6:$BY$50,MATCH($B33,'Summary sales'!$A$6:$A$50,0),MATCH($AR$3,'Summary sales'!$A$7:$BY$7,0))</f>
        <v>6180.570000000298</v>
      </c>
      <c r="AT33" s="320">
        <f t="shared" si="11"/>
        <v>680.57000000029802</v>
      </c>
      <c r="AU33" s="321">
        <f t="shared" si="570"/>
        <v>1.1237400000000541</v>
      </c>
      <c r="AV33" s="320">
        <f>INDEX('SO JUNI 2026 (Rev.2)'!$B$6:$BI$51,MATCH(B33,'SO JUNI 2026 (Rev.2)'!$B$6:$B$51,0),MATCH($AV$3,'SO JUNI 2026 (Rev.2)'!$B$5:$XI$5,0))</f>
        <v>6000</v>
      </c>
      <c r="AW33" s="320">
        <f>INDEX('Summary sales'!$A$6:$BY$50,MATCH($B33,'Summary sales'!$A$6:$A$50,0),MATCH($AV$3,'Summary sales'!$A$7:$BY$7,0))</f>
        <v>4740.1000000000931</v>
      </c>
      <c r="AX33" s="320">
        <f t="shared" si="12"/>
        <v>-1259.8999999999069</v>
      </c>
      <c r="AY33" s="321">
        <f t="shared" si="571"/>
        <v>0.79001666666668224</v>
      </c>
      <c r="AZ33" s="320">
        <f>INDEX('SO JUNI 2026 (Rev.2)'!$B$6:$BI$51,MATCH(B33,'SO JUNI 2026 (Rev.2)'!$B$6:$B$51,0),MATCH($AZ$3,'SO JUNI 2026 (Rev.2)'!$B$5:$XI$5,0))</f>
        <v>2500</v>
      </c>
      <c r="BA33" s="320">
        <f>INDEX('Summary sales'!$A$6:$BY$50,MATCH($B33,'Summary sales'!$A$6:$A$50,0),MATCH($AZ$3,'Summary sales'!$A$7:$BY$7,0))</f>
        <v>1489.0699999998324</v>
      </c>
      <c r="BB33" s="320">
        <f t="shared" si="13"/>
        <v>-1010.9300000001676</v>
      </c>
      <c r="BC33" s="321">
        <f t="shared" si="572"/>
        <v>0.59562799999993299</v>
      </c>
      <c r="BD33" s="320">
        <f>INDEX('SO JUNI 2026 (Rev.2)'!$B$6:$BI$51,MATCH(B33,'SO JUNI 2026 (Rev.2)'!$B$6:$B$51,0),MATCH($BD$3,'SO JUNI 2026 (Rev.2)'!$B$5:$XI$5,0))</f>
        <v>750</v>
      </c>
      <c r="BE33" s="320">
        <f>INDEX('Summary sales'!$A$6:$BY$50,MATCH($B33,'Summary sales'!$A$6:$A$50,0),MATCH($BD$3,'Summary sales'!$A$7:$BY$7,0))</f>
        <v>551.20999999999913</v>
      </c>
      <c r="BF33" s="320">
        <f t="shared" si="14"/>
        <v>-198.79000000000087</v>
      </c>
      <c r="BG33" s="321">
        <f t="shared" si="573"/>
        <v>0.73494666666666553</v>
      </c>
      <c r="BH33" s="320">
        <f>INDEX('SO JUNI 2026 (Rev.2)'!$B$6:$BI$51,MATCH(B33,'SO JUNI 2026 (Rev.2)'!$B$6:$B$51,0),MATCH($BH$3,'SO JUNI 2026 (Rev.2)'!$B$5:$XI$5,0))</f>
        <v>9300</v>
      </c>
      <c r="BI33" s="320">
        <f>INDEX('Summary sales'!$A$6:$BY$50,MATCH($B33,'Summary sales'!$A$6:$A$50,0),MATCH($BH$3,'Summary sales'!$A$7:$BY$7,0))</f>
        <v>10879.120000000112</v>
      </c>
      <c r="BJ33" s="320">
        <f t="shared" si="15"/>
        <v>1579.1200000001118</v>
      </c>
      <c r="BK33" s="321">
        <f t="shared" si="574"/>
        <v>1.1697978494623775</v>
      </c>
      <c r="BL33" s="320">
        <f>INDEX('SO JUNI 2026 (Rev.2)'!$B$6:$BI$51,MATCH(B33,'SO JUNI 2026 (Rev.2)'!$B$6:$B$51,0),MATCH($BL$3,'SO JUNI 2026 (Rev.2)'!$B$5:$XI$5,0))</f>
        <v>9000.0570967741915</v>
      </c>
      <c r="BM33" s="320">
        <f>INDEX('Summary sales'!$A$6:$BY$50,MATCH($B33,'Summary sales'!$A$6:$A$50,0),MATCH($BL$3,'Summary sales'!$A$7:$BY$7,0))</f>
        <v>7129.2900000000373</v>
      </c>
      <c r="BN33" s="320">
        <f t="shared" si="16"/>
        <v>-1870.7670967741542</v>
      </c>
      <c r="BO33" s="321">
        <f t="shared" si="575"/>
        <v>0.79213830793977114</v>
      </c>
      <c r="BP33" s="320">
        <f>INDEX('SO JUNI 2026 (Rev.2)'!$B$6:$BI$51,MATCH(B33,'SO JUNI 2026 (Rev.2)'!$B$6:$B$51,0),MATCH($BP$3,'SO JUNI 2026 (Rev.2)'!$B$5:$XI$5,0))</f>
        <v>1300</v>
      </c>
      <c r="BQ33" s="320">
        <f>INDEX('Summary sales'!$A$6:$BY$50,MATCH($B33,'Summary sales'!$A$6:$A$50,0),MATCH($BP$3,'Summary sales'!$A$7:$BY$7,0))</f>
        <v>1281.5799999999581</v>
      </c>
      <c r="BR33" s="320">
        <f t="shared" si="17"/>
        <v>-18.42000000004191</v>
      </c>
      <c r="BS33" s="321">
        <f t="shared" si="576"/>
        <v>0.98583076923073698</v>
      </c>
      <c r="BT33" s="320">
        <f>INDEX('SO JUNI 2026 (Rev.2)'!$B$6:$BI$51,MATCH(B33,'SO JUNI 2026 (Rev.2)'!$B$6:$B$51,0),MATCH($BT$3,'SO JUNI 2026 (Rev.2)'!$B$5:$XI$5,0))</f>
        <v>1000</v>
      </c>
      <c r="BU33" s="320">
        <f>INDEX('Summary sales'!$A$6:$BY$50,MATCH($B33,'Summary sales'!$A$6:$A$50,0),MATCH($BT$3,'Summary sales'!$A$7:$BY$7,0))</f>
        <v>1443.5050000000047</v>
      </c>
      <c r="BV33" s="320">
        <f t="shared" si="18"/>
        <v>443.50500000000466</v>
      </c>
      <c r="BW33" s="321">
        <f t="shared" si="577"/>
        <v>1.4435050000000047</v>
      </c>
      <c r="BX33" s="320">
        <f>INDEX('SO JUNI 2026 (Rev.2)'!$B$6:$BI$51,MATCH(B33,'SO JUNI 2026 (Rev.2)'!$B$6:$B$51,0),MATCH($BX$3,'SO JUNI 2026 (Rev.2)'!$B$5:$XI$5,0))</f>
        <v>5500</v>
      </c>
      <c r="BY33" s="320">
        <f ca="1">INDEX('Summary sales'!$A$6:$BY$50,MATCH($B33,'Summary sales'!$A$6:$A$50,0),MATCH($BX$3,'Summary sales'!$A$7:$BY$7,0))</f>
        <v>5266.2199999999993</v>
      </c>
      <c r="BZ33" s="320">
        <f t="shared" ca="1" si="19"/>
        <v>-233.78000000000065</v>
      </c>
      <c r="CA33" s="321">
        <f t="shared" ca="1" si="578"/>
        <v>0.95749454545454538</v>
      </c>
      <c r="CB33" s="320">
        <f>INDEX('SO JUNI 2026 (Rev.2)'!$B$6:$BI$51,MATCH(B33,'SO JUNI 2026 (Rev.2)'!$B$6:$B$51,0),MATCH($CB$3,'SO JUNI 2026 (Rev.2)'!$B$5:$XI$5,0))</f>
        <v>0</v>
      </c>
      <c r="CC33" s="320">
        <f>INDEX('Summary sales'!$A$6:$BY$50,MATCH($B33,'Summary sales'!$A$6:$A$50,0),MATCH($CB$3,'Summary sales'!$A$7:$BY$7,0))</f>
        <v>0</v>
      </c>
      <c r="CD33" s="320">
        <f t="shared" si="20"/>
        <v>0</v>
      </c>
      <c r="CE33" s="321" t="e">
        <f t="shared" si="579"/>
        <v>#DIV/0!</v>
      </c>
      <c r="CF33" s="320">
        <f>INDEX('SO JUNI 2026 (Rev.2)'!$B$6:$BI$51,MATCH(B33,'SO JUNI 2026 (Rev.2)'!$B$6:$B$51,0),MATCH($CF$3,'SO JUNI 2026 (Rev.2)'!$B$5:$XI$5,0))</f>
        <v>89.451612903225808</v>
      </c>
      <c r="CG33" s="320">
        <f>INDEX('Summary sales'!$A$6:$BY$50,MATCH($B33,'Summary sales'!$A$6:$A$50,0),MATCH($CF$3,'Summary sales'!$A$7:$BY$7,0))</f>
        <v>68.605999999999767</v>
      </c>
      <c r="CH33" s="320">
        <f t="shared" si="21"/>
        <v>-20.845612903226041</v>
      </c>
      <c r="CI33" s="321">
        <f t="shared" si="580"/>
        <v>0.76696213487197717</v>
      </c>
      <c r="CJ33" s="320">
        <f>INDEX('SO JUNI 2026 (Rev.2)'!$B$6:$BI$51,MATCH(B33,'SO JUNI 2026 (Rev.2)'!$B$6:$B$51,0),MATCH($CJ$3,'SO JUNI 2026 (Rev.2)'!$B$5:$XI$5,0))</f>
        <v>3500</v>
      </c>
      <c r="CK33" s="320">
        <f>INDEX('Summary sales'!$A$6:$BY$50,MATCH($B33,'Summary sales'!$A$6:$A$50,0),MATCH($CJ$3,'Summary sales'!$A$7:$BY$7,0))</f>
        <v>3823.5</v>
      </c>
      <c r="CL33" s="320">
        <f t="shared" si="22"/>
        <v>323.5</v>
      </c>
      <c r="CM33" s="321">
        <f t="shared" si="581"/>
        <v>1.0924285714285715</v>
      </c>
      <c r="CN33" s="320">
        <f>INDEX('SO JUNI 2026 (Rev.2)'!$B$6:$BI$51,MATCH(B33,'SO JUNI 2026 (Rev.2)'!$B$6:$B$51,0),MATCH($CN$3,'SO JUNI 2026 (Rev.2)'!$B$5:$XI$5,0))</f>
        <v>5500</v>
      </c>
      <c r="CO33" s="320">
        <f>INDEX('Summary sales'!$A$6:$BY$50,MATCH($B33,'Summary sales'!$A$6:$A$50,0),MATCH($CN$3,'Summary sales'!$A$7:$BY$7,0))</f>
        <v>6318.5</v>
      </c>
      <c r="CP33" s="320">
        <f t="shared" si="23"/>
        <v>818.5</v>
      </c>
      <c r="CQ33" s="321">
        <f t="shared" si="582"/>
        <v>1.1488181818181817</v>
      </c>
      <c r="CR33" s="320">
        <f>INDEX('SO JUNI 2026 (Rev.2)'!$B$6:$BI$51,MATCH(B33,'SO JUNI 2026 (Rev.2)'!$B$6:$B$51,0),MATCH($CR$3,'SO JUNI 2026 (Rev.2)'!$B$5:$XI$5,0))</f>
        <v>0</v>
      </c>
      <c r="CS33" s="320">
        <f>INDEX('Summary sales'!$A$6:$BY$50,MATCH($B33,'Summary sales'!$A$6:$A$50,0),MATCH($CR$3,'Summary sales'!$A$7:$BY$7,0))</f>
        <v>0</v>
      </c>
      <c r="CT33" s="320">
        <f t="shared" si="24"/>
        <v>0</v>
      </c>
      <c r="CU33" s="321">
        <f t="shared" si="583"/>
        <v>1.1488181818181817</v>
      </c>
      <c r="CV33" s="320">
        <f>INDEX('SO JUNI 2026 (Rev.2)'!$B$6:$BI$51,MATCH(B33,'SO JUNI 2026 (Rev.2)'!$B$6:$B$51,0),MATCH($CV$3,'SO JUNI 2026 (Rev.2)'!$B$5:$XI$5,0))</f>
        <v>4000</v>
      </c>
      <c r="CW33" s="320">
        <f>INDEX('Summary sales'!$A$6:$BY$50,MATCH($B33,'Summary sales'!$A$6:$A$50,0),MATCH($CV$3,'Summary sales'!$A$7:$BY$7,0))</f>
        <v>5786.5699999999488</v>
      </c>
      <c r="CX33" s="320">
        <f t="shared" si="25"/>
        <v>1786.5699999999488</v>
      </c>
      <c r="CY33" s="321">
        <f t="shared" si="584"/>
        <v>1.4466424999999872</v>
      </c>
      <c r="CZ33" s="320">
        <f>INDEX('SO JUNI 2026 (Rev.2)'!$B$6:$BI$51,MATCH(B33,'SO JUNI 2026 (Rev.2)'!$B$6:$B$51,0),MATCH($CZ$3,'SO JUNI 2026 (Rev.2)'!$B$5:$XI$5,0))</f>
        <v>5000</v>
      </c>
      <c r="DA33" s="320">
        <f>INDEX('Summary sales'!$A$6:$BY$50,MATCH($B33,'Summary sales'!$A$6:$A$50,0),MATCH($CZ$3,'Summary sales'!$A$7:$BY$7,0))</f>
        <v>8281.109999999986</v>
      </c>
      <c r="DB33" s="320">
        <f t="shared" si="26"/>
        <v>3281.109999999986</v>
      </c>
      <c r="DC33" s="321">
        <f t="shared" si="585"/>
        <v>1.4466424999999872</v>
      </c>
      <c r="DD33" s="320">
        <f>INDEX('SO JUNI 2026 (Rev.2)'!$B$6:$BI$51,MATCH(B33,'SO JUNI 2026 (Rev.2)'!$B$6:$B$51,0),MATCH($DD$3,'SO JUNI 2026 (Rev.2)'!$B$5:$XI$5,0))</f>
        <v>8000</v>
      </c>
      <c r="DE33" s="320">
        <f>INDEX('Summary sales'!$A$6:$BY$50,MATCH($B33,'Summary sales'!$A$6:$A$50,0),MATCH($DD$3,'Summary sales'!$A$7:$BY$7,0))</f>
        <v>11932</v>
      </c>
      <c r="DF33" s="320">
        <f t="shared" si="27"/>
        <v>3932</v>
      </c>
      <c r="DG33" s="321">
        <f t="shared" si="586"/>
        <v>1.4915</v>
      </c>
      <c r="DH33" s="320">
        <f>INDEX('SO JUNI 2026 (Rev.2)'!$B$6:$BI$51,MATCH(B33,'SO JUNI 2026 (Rev.2)'!$B$6:$B$51,0),MATCH($DH$3,'SO JUNI 2026 (Rev.2)'!$B$5:$XI$5,0))</f>
        <v>16000</v>
      </c>
      <c r="DI33" s="320">
        <f>INDEX('Summary sales'!$A$6:$BY$50,MATCH($B33,'Summary sales'!$A$6:$A$50,0),MATCH($DH$3,'Summary sales'!$A$7:$BY$7,0))</f>
        <v>15542.762999996543</v>
      </c>
      <c r="DJ33" s="320">
        <f t="shared" si="28"/>
        <v>-457.23700000345707</v>
      </c>
      <c r="DK33" s="321">
        <f t="shared" si="587"/>
        <v>0.97142268749978389</v>
      </c>
      <c r="DL33" s="320">
        <f>INDEX('SO JUNI 2026 (Rev.2)'!$B$6:$BI$51,MATCH(B33,'SO JUNI 2026 (Rev.2)'!$B$6:$B$51,0),MATCH($DL$3,'SO JUNI 2026 (Rev.2)'!$B$5:$XI$5,0))</f>
        <v>2020.8603225806426</v>
      </c>
      <c r="DM33" s="320">
        <f>INDEX('Summary sales'!$A$6:$BY$50,MATCH($B33,'Summary sales'!$A$6:$A$50,0),MATCH($DL$3,'Summary sales'!$A$7:$BY$7,0))</f>
        <v>1378.7400000002235</v>
      </c>
      <c r="DN33" s="320">
        <f t="shared" si="29"/>
        <v>-642.12032258041904</v>
      </c>
      <c r="DO33" s="321">
        <f t="shared" si="588"/>
        <v>0.68225398093796497</v>
      </c>
      <c r="DP33" s="320">
        <f>INDEX('SO JUNI 2026 (Rev.2)'!$B$6:$BI$51,MATCH(B33,'SO JUNI 2026 (Rev.2)'!$B$6:$B$51,0),MATCH($DP$3,'SO JUNI 2026 (Rev.2)'!$B$5:$XI$5,0))</f>
        <v>800</v>
      </c>
      <c r="DQ33" s="320">
        <f>INDEX('Summary sales'!$A$6:$BY$50,MATCH($B33,'Summary sales'!$A$6:$A$50,0),MATCH($DP$3,'Summary sales'!$A$7:$BY$7,0))</f>
        <v>1010.9900000001071</v>
      </c>
      <c r="DR33" s="320">
        <f t="shared" si="30"/>
        <v>210.9900000001071</v>
      </c>
      <c r="DS33" s="321">
        <f t="shared" si="589"/>
        <v>1.2637375000001339</v>
      </c>
      <c r="DT33" s="320">
        <f>INDEX('SO JUNI 2026 (Rev.2)'!$B$6:$BI$51,MATCH(B33,'SO JUNI 2026 (Rev.2)'!$B$6:$B$51,0),MATCH($DT$3,'SO JUNI 2026 (Rev.2)'!$B$5:$XI$5,0))</f>
        <v>7200</v>
      </c>
      <c r="DU33" s="320">
        <f>INDEX('Summary sales'!$A$6:$BY$50,MATCH($B33,'Summary sales'!$A$6:$A$50,0),MATCH($DT$3,'Summary sales'!$A$7:$BY$7,0))</f>
        <v>9964.4000000003725</v>
      </c>
      <c r="DV33" s="320">
        <f t="shared" si="31"/>
        <v>2764.4000000003725</v>
      </c>
      <c r="DW33" s="321">
        <f t="shared" si="590"/>
        <v>1.3839444444444962</v>
      </c>
      <c r="DX33" s="320">
        <f>INDEX('SO JUNI 2026 (Rev.2)'!$B$6:$BI$51,MATCH(B33,'SO JUNI 2026 (Rev.2)'!$B$6:$B$51,0),MATCH($DX$3,'SO JUNI 2026 (Rev.2)'!$B$5:$XI$5,0))</f>
        <v>3499.876774193548</v>
      </c>
      <c r="DY33" s="320">
        <f>INDEX('Summary sales'!$A$6:$BY$50,MATCH($B33,'Summary sales'!$A$6:$A$50,0),MATCH($DX$3,'Summary sales'!$A$7:$BY$7,0))</f>
        <v>2171.5200000000186</v>
      </c>
      <c r="DZ33" s="320">
        <f t="shared" si="32"/>
        <v>-1328.3567741935294</v>
      </c>
      <c r="EA33" s="321">
        <f t="shared" si="591"/>
        <v>0.62045613034487102</v>
      </c>
      <c r="EB33" s="320">
        <f>INDEX('SO JUNI 2026 (Rev.2)'!$B$6:$BI$51,MATCH(B33,'SO JUNI 2026 (Rev.2)'!$B$6:$B$51,0),MATCH($EB$3,'SO JUNI 2026 (Rev.2)'!$B$5:$XI$5,0))</f>
        <v>2043.2745161290325</v>
      </c>
      <c r="EC33" s="320">
        <f>INDEX('Summary sales'!$A$6:$BY$50,MATCH($B33,'Summary sales'!$A$6:$A$50,0),MATCH($EB$3,'Summary sales'!$A$7:$BY$7,0))</f>
        <v>1494.8900000001304</v>
      </c>
      <c r="ED33" s="320">
        <f t="shared" si="33"/>
        <v>-548.38451612890208</v>
      </c>
      <c r="EE33" s="321">
        <f t="shared" si="592"/>
        <v>0.73161486046044744</v>
      </c>
      <c r="EF33" s="320">
        <f>INDEX('SO JUNI 2026 (Rev.2)'!$B$6:$BI$51,MATCH(B33,'SO JUNI 2026 (Rev.2)'!$B$6:$B$51,0),MATCH($EF$3,'SO JUNI 2026 (Rev.2)'!$B$5:$XI$5,0))</f>
        <v>0</v>
      </c>
      <c r="EG33" s="320">
        <f>INDEX('Summary sales'!$A$6:$BY$50,MATCH($B33,'Summary sales'!$A$6:$A$50,0),MATCH($EF$3,'Summary sales'!$A$7:$BY$7,0))</f>
        <v>0</v>
      </c>
      <c r="EH33" s="320">
        <f t="shared" si="34"/>
        <v>0</v>
      </c>
      <c r="EI33" s="321" t="e">
        <f t="shared" si="593"/>
        <v>#DIV/0!</v>
      </c>
      <c r="EJ33" s="320">
        <f>INDEX('SO JUNI 2026 (Rev.2)'!$B$6:$BI$51,MATCH(B33,'SO JUNI 2026 (Rev.2)'!$B$6:$B$51,0),MATCH($EJ$3,'SO JUNI 2026 (Rev.2)'!$B$5:$XI$5,0))</f>
        <v>1000</v>
      </c>
      <c r="EK33" s="320">
        <f>INDEX('Summary sales'!$A$6:$BY$50,MATCH($B33,'Summary sales'!$A$6:$A$50,0),MATCH($EJ$3,'Summary sales'!$A$7:$BY$7,0))</f>
        <v>436.07999999995809</v>
      </c>
      <c r="EL33" s="320">
        <f t="shared" si="35"/>
        <v>-563.92000000004191</v>
      </c>
      <c r="EM33" s="321">
        <f t="shared" si="594"/>
        <v>0.43607999999995811</v>
      </c>
      <c r="EN33" s="320">
        <f>INDEX('SO JUNI 2026 (Rev.2)'!$B$6:$BI$51,MATCH(B33,'SO JUNI 2026 (Rev.2)'!$B$6:$B$51,0),MATCH($EN$3,'SO JUNI 2026 (Rev.2)'!$B$5:$XI$5,0))</f>
        <v>11007.047419354845</v>
      </c>
      <c r="EO33" s="320">
        <f>INDEX('Summary sales'!$A$6:$BY$50,MATCH($B33,'Summary sales'!$A$6:$A$50,0),MATCH($EN$3,'Summary sales'!$A$7:$BY$7,0))</f>
        <v>13002.480000000447</v>
      </c>
      <c r="EP33" s="320">
        <f t="shared" si="36"/>
        <v>1995.4325806456018</v>
      </c>
      <c r="EQ33" s="321">
        <f t="shared" si="595"/>
        <v>1.1812868160390426</v>
      </c>
      <c r="ER33" s="320">
        <f>INDEX('SO JUNI 2026 (Rev.2)'!$B$6:$BI$51,MATCH(B33,'SO JUNI 2026 (Rev.2)'!$B$6:$B$51,0),MATCH($ER$3,'SO JUNI 2026 (Rev.2)'!$B$5:$XI$5,0))</f>
        <v>1519.5448387096778</v>
      </c>
      <c r="ES33" s="320">
        <f>INDEX('Summary sales'!$A$6:$BY$50,MATCH($B33,'Summary sales'!$A$6:$A$50,0),MATCH($ER$3,'Summary sales'!$A$7:$BY$7,0))</f>
        <v>1218.1399999998976</v>
      </c>
      <c r="ET33" s="320">
        <f t="shared" si="37"/>
        <v>-301.40483870978028</v>
      </c>
      <c r="EU33" s="321">
        <f t="shared" si="596"/>
        <v>0.80164794678535556</v>
      </c>
      <c r="EV33" s="320">
        <f>INDEX('SO JUNI 2026 (Rev.2)'!$B$6:$BI$51,MATCH(B33,'SO JUNI 2026 (Rev.2)'!$B$6:$B$51,0),MATCH($EV$3,'SO JUNI 2026 (Rev.2)'!$B$5:$XI$5,0))</f>
        <v>3999.6741935483842</v>
      </c>
      <c r="EW33" s="320">
        <f>INDEX('Summary sales'!$A$6:$BY$50,MATCH($B33,'Summary sales'!$A$6:$A$50,0),MATCH($EV$3,'Summary sales'!$A$7:$BY$7,0))</f>
        <v>4666.4699999997392</v>
      </c>
      <c r="EX33" s="320">
        <f t="shared" si="38"/>
        <v>666.79580645135502</v>
      </c>
      <c r="EY33" s="321">
        <f t="shared" si="597"/>
        <v>1.1667125306173489</v>
      </c>
      <c r="EZ33" s="320">
        <f>INDEX('SO JUNI 2026 (Rev.2)'!$B$6:$BI$51,MATCH(B33,'SO JUNI 2026 (Rev.2)'!$B$6:$B$51,0),MATCH($EZ$3,'SO JUNI 2026 (Rev.2)'!$B$5:$XI$5,0))</f>
        <v>7000</v>
      </c>
      <c r="FA33" s="320">
        <f>INDEX('Summary sales'!$A$6:$BY$50,MATCH(B33,'Summary sales'!$A$6:$A$50,0),MATCH($EZ$3,'Summary sales'!$A$7:$BY$7,0))</f>
        <v>10202.259999999776</v>
      </c>
      <c r="FB33" s="320">
        <f t="shared" si="39"/>
        <v>3202.2599999997765</v>
      </c>
      <c r="FC33" s="321">
        <f t="shared" si="598"/>
        <v>1.4574657142856824</v>
      </c>
      <c r="FD33" s="320">
        <f>INDEX('SO JUNI 2026 (Rev.2)'!$B$6:$BI$51,MATCH(B33,'SO JUNI 2026 (Rev.2)'!$B$6:$B$51,0),MATCH($FD$3,'SO JUNI 2026 (Rev.2)'!$B$5:$XI$5,0))</f>
        <v>8000</v>
      </c>
      <c r="FE33" s="320">
        <f>INDEX('Summary sales'!$A$6:$BY$50,MATCH($B33,'Summary sales'!$A$6:$A$50,0),MATCH($FD$3,'Summary sales'!$A$7:$BY$7,0))</f>
        <v>9099.0299999997951</v>
      </c>
      <c r="FF33" s="320">
        <f t="shared" si="40"/>
        <v>1099.0299999997951</v>
      </c>
      <c r="FG33" s="321">
        <f t="shared" si="599"/>
        <v>1.1373787499999743</v>
      </c>
      <c r="FH33" s="320">
        <f>INDEX('SO JUNI 2026 (Rev.2)'!$B$6:$BI$51,MATCH(B33,'SO JUNI 2026 (Rev.2)'!$B$6:$B$51,0),MATCH($FH$3,'SO JUNI 2026 (Rev.2)'!$B$5:$XI$5,0))</f>
        <v>29000</v>
      </c>
      <c r="FI33" s="320">
        <f>INDEX('Summary sales'!$A$6:$BY$50,MATCH($B33,'Summary sales'!$A$6:$A$50,0),MATCH($FH$3,'Summary sales'!$A$7:$BY$7,0))</f>
        <v>52152.560000000522</v>
      </c>
      <c r="FJ33" s="320">
        <f t="shared" si="41"/>
        <v>23152.560000000522</v>
      </c>
      <c r="FK33" s="321">
        <f t="shared" si="600"/>
        <v>1.7983641379310524</v>
      </c>
      <c r="FL33" s="320">
        <f>INDEX('SO JUNI 2026 (Rev.2)'!$B$6:$BI$51,MATCH(B33,'SO JUNI 2026 (Rev.2)'!$B$6:$B$51,0),MATCH($FL$3,'SO JUNI 2026 (Rev.2)'!$B$5:$XI$5,0))</f>
        <v>8000</v>
      </c>
      <c r="FM33" s="320">
        <f>INDEX('Summary sales'!$A$6:$BY$50,MATCH(B33,'Summary sales'!$A$6:$A$50,0),MATCH($FL$3,'Summary sales'!$A$7:$BY$7,0))</f>
        <v>6911.25</v>
      </c>
      <c r="FN33" s="320">
        <f t="shared" si="42"/>
        <v>-1088.75</v>
      </c>
      <c r="FO33" s="321">
        <f t="shared" si="601"/>
        <v>0.86390624999999999</v>
      </c>
      <c r="FP33" s="320">
        <f>INDEX('SO JUNI 2026 (Rev.2)'!$B$6:$BI$51,MATCH(B33,'SO JUNI 2026 (Rev.2)'!$B$6:$B$51,0),MATCH($FP$3,'SO JUNI 2026 (Rev.2)'!$B$5:$XI$5,0))</f>
        <v>3500</v>
      </c>
      <c r="FQ33" s="320">
        <f>INDEX('Summary sales'!$A$6:$BY$50,MATCH(B33,'Summary sales'!$A$6:$A$50,0),MATCH($FP$3,'Summary sales'!$A$7:$BY$7,0))</f>
        <v>3734.5999999996275</v>
      </c>
      <c r="FR33" s="320">
        <f t="shared" si="43"/>
        <v>234.59999999962747</v>
      </c>
      <c r="FS33" s="321">
        <f t="shared" si="602"/>
        <v>1.0670285714284651</v>
      </c>
      <c r="FT33" s="320">
        <f>INDEX('SO JUNI 2026 (Rev.2)'!$B$6:$BI$51,MATCH(B33,'SO JUNI 2026 (Rev.2)'!$B$6:$B$51,0),MATCH($FT$3,'SO JUNI 2026 (Rev.2)'!$B$5:$XI$5,0))</f>
        <v>850</v>
      </c>
      <c r="FU33" s="320">
        <f>INDEX('Summary sales'!$A$6:$BY$50,MATCH(B33,'Summary sales'!$A$6:$A$50,0),MATCH($FT$3,'Summary sales'!$A$7:$BY$7,0))</f>
        <v>739.47999999998137</v>
      </c>
      <c r="FV33" s="320">
        <f t="shared" si="44"/>
        <v>-110.52000000001863</v>
      </c>
      <c r="FW33" s="321">
        <f t="shared" si="603"/>
        <v>0.86997647058821337</v>
      </c>
      <c r="FX33" s="320">
        <f>INDEX('SO JUNI 2026 (Rev.2)'!$B$6:$BI$51,MATCH(B33,'SO JUNI 2026 (Rev.2)'!$B$6:$B$51,0),MATCH($FX$3,'SO JUNI 2026 (Rev.2)'!$B$5:$XI$5,0))</f>
        <v>3800</v>
      </c>
      <c r="FY33" s="320">
        <f>INDEX('Summary sales'!$A$6:$BY$50,MATCH(B33,'Summary sales'!$A$6:$A$50,0),MATCH($FX$3,'Summary sales'!$A$7:$BY$7,0))</f>
        <v>3708.8000000002794</v>
      </c>
      <c r="FZ33" s="320">
        <f t="shared" si="45"/>
        <v>-91.199999999720603</v>
      </c>
      <c r="GA33" s="321">
        <f t="shared" si="604"/>
        <v>0.97600000000007348</v>
      </c>
      <c r="GB33" s="320">
        <f>INDEX('SO JUNI 2026 (Rev.2)'!$B$6:$BI$51,MATCH(B33,'SO JUNI 2026 (Rev.2)'!$B$6:$B$51,0),MATCH($GB$3,'SO JUNI 2026 (Rev.2)'!$B$5:$XI$5,0))</f>
        <v>2044.9996774193546</v>
      </c>
      <c r="GC33" s="320">
        <f>INDEX('Summary sales'!$A$6:$BY$50,MATCH(B33,'Summary sales'!$A$6:$A$50,0),MATCH($GB$3,'Summary sales'!$A$7:$BY$7,0))</f>
        <v>1125.3799999998882</v>
      </c>
      <c r="GD33" s="320">
        <f t="shared" si="46"/>
        <v>-919.61967741946637</v>
      </c>
      <c r="GE33" s="321">
        <f t="shared" si="605"/>
        <v>0.55030815526584265</v>
      </c>
      <c r="GF33" s="320">
        <f>INDEX('SO JUNI 2026 (Rev.2)'!$B$6:$BI$51,MATCH(B33,'SO JUNI 2026 (Rev.2)'!$B$6:$B$51,0),MATCH($GF$3,'SO JUNI 2026 (Rev.2)'!$B$5:$XI$5,0))</f>
        <v>369.61070967741654</v>
      </c>
      <c r="GG33" s="320">
        <f>INDEX('Summary sales'!$A$6:$BY$50,MATCH(B33,'Summary sales'!$A$6:$A$50,0),MATCH($GF$3,'Summary sales'!$A$7:$BY$7,0))</f>
        <v>0</v>
      </c>
      <c r="GH33" s="320">
        <f t="shared" si="47"/>
        <v>-369.61070967741654</v>
      </c>
      <c r="GI33" s="321">
        <f t="shared" si="606"/>
        <v>0</v>
      </c>
      <c r="GJ33" s="320">
        <f>INDEX('SO JUNI 2026 (Rev.2)'!$B$6:$BI$51,MATCH(B33,'SO JUNI 2026 (Rev.2)'!$B$6:$B$51,0),MATCH($GJ$3,'SO JUNI 2026 (Rev.2)'!$B$5:$XI$5,0))</f>
        <v>0</v>
      </c>
      <c r="GK33" s="320">
        <f>INDEX('Summary sales'!$A$6:$BY$50,MATCH(B33,'Summary sales'!$A$6:$A$50,0),MATCH($GJ$3,'Summary sales'!$A$7:$BY$7,0))</f>
        <v>0</v>
      </c>
      <c r="GL33" s="320">
        <f t="shared" si="48"/>
        <v>0</v>
      </c>
      <c r="GM33" s="321" t="e">
        <f t="shared" si="607"/>
        <v>#DIV/0!</v>
      </c>
      <c r="GN33" s="320">
        <f>INDEX('SO JUNI 2026 (Rev.2)'!$B$6:$BI$51,MATCH(B33,'SO JUNI 2026 (Rev.2)'!$B$6:$B$51,0),MATCH($GN$3,'SO JUNI 2026 (Rev.2)'!$B$5:$XI$5,0))</f>
        <v>0</v>
      </c>
      <c r="GO33" s="320">
        <f>INDEX('Summary sales'!$A$6:$BY$50,MATCH($B33,'Summary sales'!$A$6:$A$50,0),MATCH($GN$3,'Summary sales'!$A$7:$BY$7,0))</f>
        <v>0</v>
      </c>
      <c r="GP33" s="320">
        <f t="shared" si="49"/>
        <v>0</v>
      </c>
      <c r="GQ33" s="321" t="e">
        <f t="shared" si="608"/>
        <v>#DIV/0!</v>
      </c>
      <c r="GR33" s="320">
        <f>INDEX('SO JUNI 2026 (Rev.2)'!$B$6:$BI$51,MATCH(B33,'SO JUNI 2026 (Rev.2)'!$B$6:$B$51,0),MATCH($GR$3,'SO JUNI 2026 (Rev.2)'!$B$5:$XI$5,0))</f>
        <v>1121.900322580635</v>
      </c>
      <c r="GS33" s="320">
        <f>INDEX('Summary sales'!$A$6:$BY$50,MATCH($B33,'Summary sales'!$A$6:$A$50,0),MATCH($GR$3,'Summary sales'!$A$7:$BY$7,0))</f>
        <v>1161.2800000002608</v>
      </c>
      <c r="GT33" s="320">
        <f t="shared" si="50"/>
        <v>39.37967741962575</v>
      </c>
      <c r="GU33" s="321">
        <f t="shared" si="609"/>
        <v>1.0351008700390096</v>
      </c>
      <c r="GV33" s="320">
        <f>INDEX('SO JUNI 2026 (Rev.2)'!$B$6:$BI$51,MATCH(B33,'SO JUNI 2026 (Rev.2)'!$B$6:$B$51,0),MATCH($GV$3,'SO JUNI 2026 (Rev.2)'!$B$5:$XI$5,0))</f>
        <v>1800</v>
      </c>
      <c r="GW33" s="320">
        <f>INDEX('Summary sales'!$A$6:$BY$50,MATCH(B33,'Summary sales'!$A$6:$A$50,0),MATCH($GV$3,'Summary sales'!$A$7:$BY$7,0))</f>
        <v>2826.6999999999971</v>
      </c>
      <c r="GX33" s="320">
        <f t="shared" si="51"/>
        <v>1026.6999999999971</v>
      </c>
      <c r="GY33" s="321">
        <f t="shared" si="610"/>
        <v>1.5703888888888873</v>
      </c>
      <c r="GZ33" s="320">
        <f>INDEX('SO JUNI 2026 (Rev.2)'!$B$6:$BI$51,MATCH(B33,'SO JUNI 2026 (Rev.2)'!$B$6:$B$51,0),MATCH($GZ$3,'SO JUNI 2026 (Rev.2)'!$B$5:$XI$5,0))</f>
        <v>2499.7025806451697</v>
      </c>
      <c r="HA33" s="320">
        <f>INDEX('Summary sales'!$A$6:$BY$50,MATCH(B33,'Summary sales'!$A$6:$A$50,0),MATCH($GZ$3,'Summary sales'!$A$7:$BY$7,0))</f>
        <v>4871.3100000000559</v>
      </c>
      <c r="HB33" s="320">
        <f t="shared" si="52"/>
        <v>2371.6074193548861</v>
      </c>
      <c r="HC33" s="321">
        <f t="shared" si="611"/>
        <v>1.948755839081775</v>
      </c>
      <c r="HD33" s="320">
        <f>INDEX('SO JUNI 2026 (Rev.2)'!$B$6:$BI$51,MATCH(B33,'SO JUNI 2026 (Rev.2)'!$B$6:$B$51,0),MATCH($HD$3,'SO JUNI 2026 (Rev.2)'!$B$5:$XI$5,0))</f>
        <v>15000</v>
      </c>
      <c r="HE33" s="320">
        <f>INDEX('Summary sales'!$A$6:$BY$50,MATCH(B33,'Summary sales'!$A$6:$A$50,0),MATCH($HD$3,'Summary sales'!$A$7:$BY$7,0))</f>
        <v>8288.7780000000002</v>
      </c>
      <c r="HF33" s="320">
        <f t="shared" si="53"/>
        <v>-6711.2219999999998</v>
      </c>
      <c r="HG33" s="321">
        <f t="shared" si="612"/>
        <v>0.5525852</v>
      </c>
      <c r="HH33" s="320">
        <f>INDEX('SO JUNI 2026 (Rev.2)'!$B$6:$BI$51,MATCH(B33,'SO JUNI 2026 (Rev.2)'!$B$6:$B$51,0),MATCH($HH$3,'SO JUNI 2026 (Rev.2)'!$B$5:$XI$5,0))</f>
        <v>13500</v>
      </c>
      <c r="HI33" s="320">
        <f>INDEX('Summary sales'!$A$6:$BY$50,MATCH(B33,'Summary sales'!$A$6:$A$50,0),MATCH($HH$3,'Summary sales'!$A$7:$BY$7,0))</f>
        <v>8985.2880000025034</v>
      </c>
      <c r="HJ33" s="320">
        <f t="shared" si="54"/>
        <v>-4514.7119999974966</v>
      </c>
      <c r="HK33" s="353">
        <f t="shared" si="613"/>
        <v>0.66557688888907429</v>
      </c>
    </row>
    <row r="34" spans="1:219" s="303" customFormat="1" ht="15" customHeight="1">
      <c r="A34" s="687"/>
      <c r="B34" s="318">
        <f t="shared" si="614"/>
        <v>46197</v>
      </c>
      <c r="C34" s="319" t="str">
        <f t="shared" si="556"/>
        <v>Rab</v>
      </c>
      <c r="D34" s="320">
        <f t="shared" si="557"/>
        <v>222286.63232258061</v>
      </c>
      <c r="E34" s="320">
        <f t="shared" ca="1" si="558"/>
        <v>232008.21400000056</v>
      </c>
      <c r="F34" s="320">
        <f t="shared" ca="1" si="1"/>
        <v>9721.5816774199484</v>
      </c>
      <c r="G34" s="321">
        <f t="shared" ca="1" si="559"/>
        <v>1.0437344413194944</v>
      </c>
      <c r="H34" s="320">
        <f>INDEX('SO JUNI 2026 (Rev.2)'!$B$6:$BI$51,MATCH(B34,'SO JUNI 2026 (Rev.2)'!$B$6:$B$51,0),MATCH($H$3,'SO JUNI 2026 (Rev.2)'!$B$5:$XI$5,0))</f>
        <v>1199.5729032258068</v>
      </c>
      <c r="I34" s="320">
        <f>INDEX('Summary sales'!$A$6:$BY$50,MATCH(B34,'Summary sales'!$A$6:$A$50,0),MATCH($H$3,'Summary sales'!$A$7:$BY$7,0))</f>
        <v>952.22999999998137</v>
      </c>
      <c r="J34" s="320">
        <f t="shared" si="2"/>
        <v>-247.34290322582547</v>
      </c>
      <c r="K34" s="321">
        <f t="shared" si="560"/>
        <v>0.79380752719514724</v>
      </c>
      <c r="L34" s="320">
        <f>INDEX('SO JUNI 2026 (Rev.2)'!$B$6:$BI$51,MATCH(B34,'SO JUNI 2026 (Rev.2)'!$B$6:$B$51,0),MATCH($L$3,'SO JUNI 2026 (Rev.2)'!$B$5:$XI$5,0))</f>
        <v>2000</v>
      </c>
      <c r="M34" s="320">
        <f>INDEX('Summary sales'!$A$6:$BY$50,MATCH($B34,'Summary sales'!$A$6:$A$50,0),MATCH($L$3,'Summary sales'!$A$7:$BY$7,0))</f>
        <v>1527.0600000005215</v>
      </c>
      <c r="N34" s="320">
        <f t="shared" si="3"/>
        <v>-472.93999999947846</v>
      </c>
      <c r="O34" s="321">
        <f t="shared" si="561"/>
        <v>0.76353000000026072</v>
      </c>
      <c r="P34" s="320">
        <f>INDEX('SO JUNI 2026 (Rev.2)'!$B$6:$BI$51,MATCH(B34,'SO JUNI 2026 (Rev.2)'!$B$6:$B$51,0),MATCH($P$3,'SO JUNI 2026 (Rev.2)'!$B$5:$XI$5,0))</f>
        <v>1200</v>
      </c>
      <c r="Q34" s="320">
        <f>INDEX('Summary sales'!$A$6:$BY$50,MATCH($B34,'Summary sales'!$A$6:$A$50,0),MATCH($P$3,'Summary sales'!$A$7:$BY$7,0))</f>
        <v>1047.8599999998696</v>
      </c>
      <c r="R34" s="320">
        <f t="shared" si="4"/>
        <v>-152.14000000013039</v>
      </c>
      <c r="S34" s="321">
        <f t="shared" si="562"/>
        <v>0.87321666666655806</v>
      </c>
      <c r="T34" s="320">
        <f>INDEX('SO JUNI 2026 (Rev.2)'!$B$6:$BI$51,MATCH(B34,'SO JUNI 2026 (Rev.2)'!$B$6:$B$51,0),MATCH($T$3,'SO JUNI 2026 (Rev.2)'!$B$5:$XI$5,0))</f>
        <v>3300</v>
      </c>
      <c r="U34" s="320">
        <f>INDEX('Summary sales'!$A$6:$BY$50,MATCH($B34,'Summary sales'!$A$6:$A$50,0),MATCH($T$3,'Summary sales'!$A$7:$BY$7,0))</f>
        <v>3368.8999999999069</v>
      </c>
      <c r="V34" s="320">
        <f t="shared" si="5"/>
        <v>68.899999999906868</v>
      </c>
      <c r="W34" s="321">
        <f t="shared" si="563"/>
        <v>1.0208787878787597</v>
      </c>
      <c r="X34" s="320">
        <f>INDEX('SO JUNI 2026 (Rev.2)'!$B$6:$BI$51,MATCH(B34,'SO JUNI 2026 (Rev.2)'!$B$6:$B$51,0),MATCH($X$3,'SO JUNI 2026 (Rev.2)'!$B$5:$XI$5,0))</f>
        <v>644.02064516129087</v>
      </c>
      <c r="Y34" s="320">
        <f>INDEX('Summary sales'!$A$6:$BY$50,MATCH($B34,'Summary sales'!$A$6:$A$50,0),MATCH($X$3,'Summary sales'!$A$7:$BY$7,0))</f>
        <v>581.53000000002794</v>
      </c>
      <c r="Z34" s="320">
        <f t="shared" si="6"/>
        <v>-62.490645161262933</v>
      </c>
      <c r="AA34" s="321">
        <f t="shared" si="564"/>
        <v>0.90296794733092356</v>
      </c>
      <c r="AB34" s="320">
        <f>INDEX('SO JUNI 2026 (Rev.2)'!$B$6:$BI$51,MATCH(B34,'SO JUNI 2026 (Rev.2)'!$B$6:$B$51,0),MATCH($AB$3,'SO JUNI 2026 (Rev.2)'!$B$5:$XI$5,0))</f>
        <v>0</v>
      </c>
      <c r="AC34" s="320">
        <f>INDEX('Summary sales'!$A$6:$BY$50,MATCH($B34,'Summary sales'!$A$6:$A$50,0),MATCH($AB$3,'Summary sales'!$A$7:$BY$7,0))</f>
        <v>0</v>
      </c>
      <c r="AD34" s="320">
        <f t="shared" si="565"/>
        <v>0</v>
      </c>
      <c r="AE34" s="321">
        <f t="shared" si="566"/>
        <v>0</v>
      </c>
      <c r="AF34" s="320">
        <f>INDEX('SO JUNI 2026 (Rev.2)'!$B$6:$BI$51,MATCH(B34,'SO JUNI 2026 (Rev.2)'!$B$6:$B$51,0),MATCH($AF$3,'SO JUNI 2026 (Rev.2)'!$B$5:$XI$5,0))</f>
        <v>150</v>
      </c>
      <c r="AG34" s="320">
        <f>INDEX('Summary sales'!$A$6:$BY$50,MATCH($B34,'Summary sales'!$A$6:$A$50,0),MATCH($AF$3,'Summary sales'!$A$7:$BY$7,0))</f>
        <v>279.14000000001397</v>
      </c>
      <c r="AH34" s="320">
        <f t="shared" si="8"/>
        <v>129.14000000001397</v>
      </c>
      <c r="AI34" s="321">
        <f t="shared" si="567"/>
        <v>1.8609333333334264</v>
      </c>
      <c r="AJ34" s="320">
        <f>INDEX('SO JUNI 2026 (Rev.2)'!$B$6:$BI$51,MATCH(B34,'SO JUNI 2026 (Rev.2)'!$B$6:$B$51,0),MATCH($AJ$3,'SO JUNI 2026 (Rev.2)'!$B$5:$XI$5,0))</f>
        <v>603.76322580644887</v>
      </c>
      <c r="AK34" s="320">
        <f>INDEX('Summary sales'!$A$6:$BY$50,MATCH($B34,'Summary sales'!$A$6:$A$50,0),MATCH($AJ$3,'Summary sales'!$A$7:$BY$7,0))</f>
        <v>820.38000000000466</v>
      </c>
      <c r="AL34" s="320">
        <f t="shared" si="9"/>
        <v>216.61677419355578</v>
      </c>
      <c r="AM34" s="321">
        <f t="shared" si="568"/>
        <v>1.3587776878994575</v>
      </c>
      <c r="AN34" s="320">
        <f>INDEX('SO JUNI 2026 (Rev.2)'!$B$6:$BI$51,MATCH(B34,'SO JUNI 2026 (Rev.2)'!$B$6:$B$51,0),MATCH($AN$3,'SO JUNI 2026 (Rev.2)'!$B$5:$XI$5,0))</f>
        <v>673.27548387096704</v>
      </c>
      <c r="AO34" s="320">
        <f>INDEX('Summary sales'!$A$6:$BY$50,MATCH($B34,'Summary sales'!$A$6:$A$50,0),MATCH($AN$3,'Summary sales'!$A$7:$BY$7,0))</f>
        <v>666.16999999992549</v>
      </c>
      <c r="AP34" s="320">
        <f t="shared" si="10"/>
        <v>-7.1054838710415424</v>
      </c>
      <c r="AQ34" s="321">
        <f t="shared" si="569"/>
        <v>0.98944639446814719</v>
      </c>
      <c r="AR34" s="320">
        <f>INDEX('SO JUNI 2026 (Rev.2)'!$B$6:$BI$51,MATCH(B34,'SO JUNI 2026 (Rev.2)'!$B$6:$B$51,0),MATCH($AR$3,'SO JUNI 2026 (Rev.2)'!$B$5:$XI$5,0))</f>
        <v>5500</v>
      </c>
      <c r="AS34" s="320">
        <f>INDEX('Summary sales'!$A$6:$BY$50,MATCH($B34,'Summary sales'!$A$6:$A$50,0),MATCH($AR$3,'Summary sales'!$A$7:$BY$7,0))</f>
        <v>6030.6899999994785</v>
      </c>
      <c r="AT34" s="320">
        <f t="shared" si="11"/>
        <v>530.68999999947846</v>
      </c>
      <c r="AU34" s="321">
        <f t="shared" si="570"/>
        <v>1.0964890909089962</v>
      </c>
      <c r="AV34" s="320">
        <f>INDEX('SO JUNI 2026 (Rev.2)'!$B$6:$BI$51,MATCH(B34,'SO JUNI 2026 (Rev.2)'!$B$6:$B$51,0),MATCH($AV$3,'SO JUNI 2026 (Rev.2)'!$B$5:$XI$5,0))</f>
        <v>6000</v>
      </c>
      <c r="AW34" s="320">
        <f>INDEX('Summary sales'!$A$6:$BY$50,MATCH($B34,'Summary sales'!$A$6:$A$50,0),MATCH($AV$3,'Summary sales'!$A$7:$BY$7,0))</f>
        <v>4159</v>
      </c>
      <c r="AX34" s="320">
        <f t="shared" si="12"/>
        <v>-1841</v>
      </c>
      <c r="AY34" s="321">
        <f t="shared" si="571"/>
        <v>0.69316666666666671</v>
      </c>
      <c r="AZ34" s="320">
        <f>INDEX('SO JUNI 2026 (Rev.2)'!$B$6:$BI$51,MATCH(B34,'SO JUNI 2026 (Rev.2)'!$B$6:$B$51,0),MATCH($AZ$3,'SO JUNI 2026 (Rev.2)'!$B$5:$XI$5,0))</f>
        <v>2500</v>
      </c>
      <c r="BA34" s="320">
        <f>INDEX('Summary sales'!$A$6:$BY$50,MATCH($B34,'Summary sales'!$A$6:$A$50,0),MATCH($AZ$3,'Summary sales'!$A$7:$BY$7,0))</f>
        <v>739.88000000012107</v>
      </c>
      <c r="BB34" s="320">
        <f t="shared" si="13"/>
        <v>-1760.1199999998789</v>
      </c>
      <c r="BC34" s="321">
        <f t="shared" si="572"/>
        <v>0.29595200000004845</v>
      </c>
      <c r="BD34" s="320">
        <f>INDEX('SO JUNI 2026 (Rev.2)'!$B$6:$BI$51,MATCH(B34,'SO JUNI 2026 (Rev.2)'!$B$6:$B$51,0),MATCH($BD$3,'SO JUNI 2026 (Rev.2)'!$B$5:$XI$5,0))</f>
        <v>750</v>
      </c>
      <c r="BE34" s="320">
        <f>INDEX('Summary sales'!$A$6:$BY$50,MATCH($B34,'Summary sales'!$A$6:$A$50,0),MATCH($BD$3,'Summary sales'!$A$7:$BY$7,0))</f>
        <v>663.11000000000058</v>
      </c>
      <c r="BF34" s="320">
        <f t="shared" si="14"/>
        <v>-86.889999999999418</v>
      </c>
      <c r="BG34" s="321">
        <f t="shared" si="573"/>
        <v>0.88414666666666741</v>
      </c>
      <c r="BH34" s="320">
        <f>INDEX('SO JUNI 2026 (Rev.2)'!$B$6:$BI$51,MATCH(B34,'SO JUNI 2026 (Rev.2)'!$B$6:$B$51,0),MATCH($BH$3,'SO JUNI 2026 (Rev.2)'!$B$5:$XI$5,0))</f>
        <v>9300</v>
      </c>
      <c r="BI34" s="320">
        <f>INDEX('Summary sales'!$A$6:$BY$50,MATCH($B34,'Summary sales'!$A$6:$A$50,0),MATCH($BH$3,'Summary sales'!$A$7:$BY$7,0))</f>
        <v>10974.429999999935</v>
      </c>
      <c r="BJ34" s="320">
        <f t="shared" si="15"/>
        <v>1674.4299999999348</v>
      </c>
      <c r="BK34" s="321">
        <f t="shared" si="574"/>
        <v>1.1800462365591329</v>
      </c>
      <c r="BL34" s="320">
        <f>INDEX('SO JUNI 2026 (Rev.2)'!$B$6:$BI$51,MATCH(B34,'SO JUNI 2026 (Rev.2)'!$B$6:$B$51,0),MATCH($BL$3,'SO JUNI 2026 (Rev.2)'!$B$5:$XI$5,0))</f>
        <v>9000.0570967741915</v>
      </c>
      <c r="BM34" s="320">
        <f>INDEX('Summary sales'!$A$6:$BY$50,MATCH($B34,'Summary sales'!$A$6:$A$50,0),MATCH($BL$3,'Summary sales'!$A$7:$BY$7,0))</f>
        <v>6165.9599999999627</v>
      </c>
      <c r="BN34" s="320">
        <f t="shared" si="16"/>
        <v>-2834.0970967742287</v>
      </c>
      <c r="BO34" s="321">
        <f t="shared" si="575"/>
        <v>0.68510232031860907</v>
      </c>
      <c r="BP34" s="320">
        <f>INDEX('SO JUNI 2026 (Rev.2)'!$B$6:$BI$51,MATCH(B34,'SO JUNI 2026 (Rev.2)'!$B$6:$B$51,0),MATCH($BP$3,'SO JUNI 2026 (Rev.2)'!$B$5:$XI$5,0))</f>
        <v>1300</v>
      </c>
      <c r="BQ34" s="320">
        <f>INDEX('Summary sales'!$A$6:$BY$50,MATCH($B34,'Summary sales'!$A$6:$A$50,0),MATCH($BP$3,'Summary sales'!$A$7:$BY$7,0))</f>
        <v>1309.140000000014</v>
      </c>
      <c r="BR34" s="320">
        <f t="shared" si="17"/>
        <v>9.1400000000139698</v>
      </c>
      <c r="BS34" s="321">
        <f t="shared" si="576"/>
        <v>1.0070307692307801</v>
      </c>
      <c r="BT34" s="320">
        <f>INDEX('SO JUNI 2026 (Rev.2)'!$B$6:$BI$51,MATCH(B34,'SO JUNI 2026 (Rev.2)'!$B$6:$B$51,0),MATCH($BT$3,'SO JUNI 2026 (Rev.2)'!$B$5:$XI$5,0))</f>
        <v>1000</v>
      </c>
      <c r="BU34" s="320">
        <f>INDEX('Summary sales'!$A$6:$BY$50,MATCH($B34,'Summary sales'!$A$6:$A$50,0),MATCH($BT$3,'Summary sales'!$A$7:$BY$7,0))</f>
        <v>1680.3399999999674</v>
      </c>
      <c r="BV34" s="320">
        <f t="shared" si="18"/>
        <v>680.3399999999674</v>
      </c>
      <c r="BW34" s="321">
        <f t="shared" si="577"/>
        <v>1.6803399999999673</v>
      </c>
      <c r="BX34" s="320">
        <f>INDEX('SO JUNI 2026 (Rev.2)'!$B$6:$BI$51,MATCH(B34,'SO JUNI 2026 (Rev.2)'!$B$6:$B$51,0),MATCH($BX$3,'SO JUNI 2026 (Rev.2)'!$B$5:$XI$5,0))</f>
        <v>5500</v>
      </c>
      <c r="BY34" s="320">
        <f ca="1">INDEX('Summary sales'!$A$6:$BY$50,MATCH($B34,'Summary sales'!$A$6:$A$50,0),MATCH($BX$3,'Summary sales'!$A$7:$BY$7,0))</f>
        <v>5659.8</v>
      </c>
      <c r="BZ34" s="320">
        <f t="shared" ca="1" si="19"/>
        <v>159.80000000000018</v>
      </c>
      <c r="CA34" s="321">
        <f t="shared" ca="1" si="578"/>
        <v>1.0290545454545454</v>
      </c>
      <c r="CB34" s="320">
        <f>INDEX('SO JUNI 2026 (Rev.2)'!$B$6:$BI$51,MATCH(B34,'SO JUNI 2026 (Rev.2)'!$B$6:$B$51,0),MATCH($CB$3,'SO JUNI 2026 (Rev.2)'!$B$5:$XI$5,0))</f>
        <v>0</v>
      </c>
      <c r="CC34" s="320">
        <f>INDEX('Summary sales'!$A$6:$BY$50,MATCH($B34,'Summary sales'!$A$6:$A$50,0),MATCH($CB$3,'Summary sales'!$A$7:$BY$7,0))</f>
        <v>0</v>
      </c>
      <c r="CD34" s="320">
        <f t="shared" si="20"/>
        <v>0</v>
      </c>
      <c r="CE34" s="321" t="e">
        <f t="shared" si="579"/>
        <v>#DIV/0!</v>
      </c>
      <c r="CF34" s="320">
        <f>INDEX('SO JUNI 2026 (Rev.2)'!$B$6:$BI$51,MATCH(B34,'SO JUNI 2026 (Rev.2)'!$B$6:$B$51,0),MATCH($CF$3,'SO JUNI 2026 (Rev.2)'!$B$5:$XI$5,0))</f>
        <v>89.451612903225808</v>
      </c>
      <c r="CG34" s="320">
        <f>INDEX('Summary sales'!$A$6:$BY$50,MATCH($B34,'Summary sales'!$A$6:$A$50,0),MATCH($CF$3,'Summary sales'!$A$7:$BY$7,0))</f>
        <v>70.294000000008964</v>
      </c>
      <c r="CH34" s="320">
        <f t="shared" si="21"/>
        <v>-19.157612903216844</v>
      </c>
      <c r="CI34" s="321">
        <f t="shared" si="580"/>
        <v>0.78583267219627762</v>
      </c>
      <c r="CJ34" s="320">
        <f>INDEX('SO JUNI 2026 (Rev.2)'!$B$6:$BI$51,MATCH(B34,'SO JUNI 2026 (Rev.2)'!$B$6:$B$51,0),MATCH($CJ$3,'SO JUNI 2026 (Rev.2)'!$B$5:$XI$5,0))</f>
        <v>3500</v>
      </c>
      <c r="CK34" s="320">
        <f>INDEX('Summary sales'!$A$6:$BY$50,MATCH($B34,'Summary sales'!$A$6:$A$50,0),MATCH($CJ$3,'Summary sales'!$A$7:$BY$7,0))</f>
        <v>3751</v>
      </c>
      <c r="CL34" s="320">
        <f t="shared" si="22"/>
        <v>251</v>
      </c>
      <c r="CM34" s="321">
        <f t="shared" si="581"/>
        <v>1.0717142857142856</v>
      </c>
      <c r="CN34" s="320">
        <f>INDEX('SO JUNI 2026 (Rev.2)'!$B$6:$BI$51,MATCH(B34,'SO JUNI 2026 (Rev.2)'!$B$6:$B$51,0),MATCH($CN$3,'SO JUNI 2026 (Rev.2)'!$B$5:$XI$5,0))</f>
        <v>5500</v>
      </c>
      <c r="CO34" s="320">
        <f>INDEX('Summary sales'!$A$6:$BY$50,MATCH($B34,'Summary sales'!$A$6:$A$50,0),MATCH($CN$3,'Summary sales'!$A$7:$BY$7,0))</f>
        <v>7066.2999999998137</v>
      </c>
      <c r="CP34" s="320">
        <f t="shared" si="23"/>
        <v>1566.2999999998137</v>
      </c>
      <c r="CQ34" s="321">
        <f t="shared" si="582"/>
        <v>1.2847818181817843</v>
      </c>
      <c r="CR34" s="320">
        <f>INDEX('SO JUNI 2026 (Rev.2)'!$B$6:$BI$51,MATCH(B34,'SO JUNI 2026 (Rev.2)'!$B$6:$B$51,0),MATCH($CR$3,'SO JUNI 2026 (Rev.2)'!$B$5:$XI$5,0))</f>
        <v>0</v>
      </c>
      <c r="CS34" s="320">
        <f>INDEX('Summary sales'!$A$6:$BY$50,MATCH($B34,'Summary sales'!$A$6:$A$50,0),MATCH($CR$3,'Summary sales'!$A$7:$BY$7,0))</f>
        <v>0</v>
      </c>
      <c r="CT34" s="320">
        <f t="shared" si="24"/>
        <v>0</v>
      </c>
      <c r="CU34" s="321">
        <f t="shared" si="583"/>
        <v>1.2847818181817843</v>
      </c>
      <c r="CV34" s="320">
        <f>INDEX('SO JUNI 2026 (Rev.2)'!$B$6:$BI$51,MATCH(B34,'SO JUNI 2026 (Rev.2)'!$B$6:$B$51,0),MATCH($CV$3,'SO JUNI 2026 (Rev.2)'!$B$5:$XI$5,0))</f>
        <v>4000</v>
      </c>
      <c r="CW34" s="320">
        <f>INDEX('Summary sales'!$A$6:$BY$50,MATCH($B34,'Summary sales'!$A$6:$A$50,0),MATCH($CV$3,'Summary sales'!$A$7:$BY$7,0))</f>
        <v>6271.5699999999488</v>
      </c>
      <c r="CX34" s="320">
        <f t="shared" si="25"/>
        <v>2271.5699999999488</v>
      </c>
      <c r="CY34" s="321">
        <f t="shared" si="584"/>
        <v>1.5678924999999873</v>
      </c>
      <c r="CZ34" s="320">
        <f>INDEX('SO JUNI 2026 (Rev.2)'!$B$6:$BI$51,MATCH(B34,'SO JUNI 2026 (Rev.2)'!$B$6:$B$51,0),MATCH($CZ$3,'SO JUNI 2026 (Rev.2)'!$B$5:$XI$5,0))</f>
        <v>5000</v>
      </c>
      <c r="DA34" s="320">
        <f>INDEX('Summary sales'!$A$6:$BY$50,MATCH($B34,'Summary sales'!$A$6:$A$50,0),MATCH($CZ$3,'Summary sales'!$A$7:$BY$7,0))</f>
        <v>7812.3100000000268</v>
      </c>
      <c r="DB34" s="320">
        <f t="shared" si="26"/>
        <v>2812.3100000000268</v>
      </c>
      <c r="DC34" s="321">
        <f t="shared" si="585"/>
        <v>1.5678924999999873</v>
      </c>
      <c r="DD34" s="320">
        <f>INDEX('SO JUNI 2026 (Rev.2)'!$B$6:$BI$51,MATCH(B34,'SO JUNI 2026 (Rev.2)'!$B$6:$B$51,0),MATCH($DD$3,'SO JUNI 2026 (Rev.2)'!$B$5:$XI$5,0))</f>
        <v>8000</v>
      </c>
      <c r="DE34" s="320">
        <f>INDEX('Summary sales'!$A$6:$BY$50,MATCH($B34,'Summary sales'!$A$6:$A$50,0),MATCH($DD$3,'Summary sales'!$A$7:$BY$7,0))</f>
        <v>10471.5</v>
      </c>
      <c r="DF34" s="320">
        <f t="shared" si="27"/>
        <v>2471.5</v>
      </c>
      <c r="DG34" s="321">
        <f t="shared" si="586"/>
        <v>1.3089375000000001</v>
      </c>
      <c r="DH34" s="320">
        <f>INDEX('SO JUNI 2026 (Rev.2)'!$B$6:$BI$51,MATCH(B34,'SO JUNI 2026 (Rev.2)'!$B$6:$B$51,0),MATCH($DH$3,'SO JUNI 2026 (Rev.2)'!$B$5:$XI$5,0))</f>
        <v>16000</v>
      </c>
      <c r="DI34" s="320">
        <f>INDEX('Summary sales'!$A$6:$BY$50,MATCH($B34,'Summary sales'!$A$6:$A$50,0),MATCH($DH$3,'Summary sales'!$A$7:$BY$7,0))</f>
        <v>14271.188000001013</v>
      </c>
      <c r="DJ34" s="320">
        <f t="shared" si="28"/>
        <v>-1728.8119999989867</v>
      </c>
      <c r="DK34" s="321">
        <f t="shared" si="587"/>
        <v>0.89194925000006331</v>
      </c>
      <c r="DL34" s="320">
        <f>INDEX('SO JUNI 2026 (Rev.2)'!$B$6:$BI$51,MATCH(B34,'SO JUNI 2026 (Rev.2)'!$B$6:$B$51,0),MATCH($DL$3,'SO JUNI 2026 (Rev.2)'!$B$5:$XI$5,0))</f>
        <v>2020.8603225806426</v>
      </c>
      <c r="DM34" s="320">
        <f>INDEX('Summary sales'!$A$6:$BY$50,MATCH($B34,'Summary sales'!$A$6:$A$50,0),MATCH($DL$3,'Summary sales'!$A$7:$BY$7,0))</f>
        <v>2751.6200000001118</v>
      </c>
      <c r="DN34" s="320">
        <f t="shared" si="29"/>
        <v>730.7596774194692</v>
      </c>
      <c r="DO34" s="321">
        <f t="shared" si="588"/>
        <v>1.3616082067890212</v>
      </c>
      <c r="DP34" s="320">
        <f>INDEX('SO JUNI 2026 (Rev.2)'!$B$6:$BI$51,MATCH(B34,'SO JUNI 2026 (Rev.2)'!$B$6:$B$51,0),MATCH($DP$3,'SO JUNI 2026 (Rev.2)'!$B$5:$XI$5,0))</f>
        <v>800</v>
      </c>
      <c r="DQ34" s="320">
        <f>INDEX('Summary sales'!$A$6:$BY$50,MATCH($B34,'Summary sales'!$A$6:$A$50,0),MATCH($DP$3,'Summary sales'!$A$7:$BY$7,0))</f>
        <v>691.0899999999674</v>
      </c>
      <c r="DR34" s="320">
        <f t="shared" si="30"/>
        <v>-108.9100000000326</v>
      </c>
      <c r="DS34" s="321">
        <f t="shared" si="589"/>
        <v>0.86386249999995923</v>
      </c>
      <c r="DT34" s="320">
        <f>INDEX('SO JUNI 2026 (Rev.2)'!$B$6:$BI$51,MATCH(B34,'SO JUNI 2026 (Rev.2)'!$B$6:$B$51,0),MATCH($DT$3,'SO JUNI 2026 (Rev.2)'!$B$5:$XI$5,0))</f>
        <v>7200</v>
      </c>
      <c r="DU34" s="320">
        <f>INDEX('Summary sales'!$A$6:$BY$50,MATCH($B34,'Summary sales'!$A$6:$A$50,0),MATCH($DT$3,'Summary sales'!$A$7:$BY$7,0))</f>
        <v>9691.1699999999255</v>
      </c>
      <c r="DV34" s="320">
        <f t="shared" si="31"/>
        <v>2491.1699999999255</v>
      </c>
      <c r="DW34" s="321">
        <f t="shared" si="590"/>
        <v>1.3459958333333231</v>
      </c>
      <c r="DX34" s="320">
        <f>INDEX('SO JUNI 2026 (Rev.2)'!$B$6:$BI$51,MATCH(B34,'SO JUNI 2026 (Rev.2)'!$B$6:$B$51,0),MATCH($DX$3,'SO JUNI 2026 (Rev.2)'!$B$5:$XI$5,0))</f>
        <v>3499.876774193548</v>
      </c>
      <c r="DY34" s="320">
        <f>INDEX('Summary sales'!$A$6:$BY$50,MATCH($B34,'Summary sales'!$A$6:$A$50,0),MATCH($DX$3,'Summary sales'!$A$7:$BY$7,0))</f>
        <v>2057.0999999999767</v>
      </c>
      <c r="DZ34" s="320">
        <f t="shared" si="32"/>
        <v>-1442.7767741935713</v>
      </c>
      <c r="EA34" s="321">
        <f t="shared" si="591"/>
        <v>0.58776355075357756</v>
      </c>
      <c r="EB34" s="320">
        <f>INDEX('SO JUNI 2026 (Rev.2)'!$B$6:$BI$51,MATCH(B34,'SO JUNI 2026 (Rev.2)'!$B$6:$B$51,0),MATCH($EB$3,'SO JUNI 2026 (Rev.2)'!$B$5:$XI$5,0))</f>
        <v>2043.2745161290325</v>
      </c>
      <c r="EC34" s="320">
        <f>INDEX('Summary sales'!$A$6:$BY$50,MATCH($B34,'Summary sales'!$A$6:$A$50,0),MATCH($EB$3,'Summary sales'!$A$7:$BY$7,0))</f>
        <v>1469.1199999998789</v>
      </c>
      <c r="ED34" s="320">
        <f t="shared" si="33"/>
        <v>-574.15451612915354</v>
      </c>
      <c r="EE34" s="321">
        <f t="shared" si="592"/>
        <v>0.71900275190781282</v>
      </c>
      <c r="EF34" s="320">
        <f>INDEX('SO JUNI 2026 (Rev.2)'!$B$6:$BI$51,MATCH(B34,'SO JUNI 2026 (Rev.2)'!$B$6:$B$51,0),MATCH($EF$3,'SO JUNI 2026 (Rev.2)'!$B$5:$XI$5,0))</f>
        <v>0</v>
      </c>
      <c r="EG34" s="320">
        <f>INDEX('Summary sales'!$A$6:$BY$50,MATCH($B34,'Summary sales'!$A$6:$A$50,0),MATCH($EF$3,'Summary sales'!$A$7:$BY$7,0))</f>
        <v>0</v>
      </c>
      <c r="EH34" s="320">
        <f t="shared" si="34"/>
        <v>0</v>
      </c>
      <c r="EI34" s="321" t="e">
        <f t="shared" si="593"/>
        <v>#DIV/0!</v>
      </c>
      <c r="EJ34" s="320">
        <f>INDEX('SO JUNI 2026 (Rev.2)'!$B$6:$BI$51,MATCH(B34,'SO JUNI 2026 (Rev.2)'!$B$6:$B$51,0),MATCH($EJ$3,'SO JUNI 2026 (Rev.2)'!$B$5:$XI$5,0))</f>
        <v>1000</v>
      </c>
      <c r="EK34" s="320">
        <f>INDEX('Summary sales'!$A$6:$BY$50,MATCH($B34,'Summary sales'!$A$6:$A$50,0),MATCH($EJ$3,'Summary sales'!$A$7:$BY$7,0))</f>
        <v>472.93000000005122</v>
      </c>
      <c r="EL34" s="320">
        <f t="shared" si="35"/>
        <v>-527.06999999994878</v>
      </c>
      <c r="EM34" s="321">
        <f t="shared" si="594"/>
        <v>0.4729300000000512</v>
      </c>
      <c r="EN34" s="320">
        <f>INDEX('SO JUNI 2026 (Rev.2)'!$B$6:$BI$51,MATCH(B34,'SO JUNI 2026 (Rev.2)'!$B$6:$B$51,0),MATCH($EN$3,'SO JUNI 2026 (Rev.2)'!$B$5:$XI$5,0))</f>
        <v>11007.047419354845</v>
      </c>
      <c r="EO34" s="320">
        <f>INDEX('Summary sales'!$A$6:$BY$50,MATCH($B34,'Summary sales'!$A$6:$A$50,0),MATCH($EN$3,'Summary sales'!$A$7:$BY$7,0))</f>
        <v>12171.120000000112</v>
      </c>
      <c r="EP34" s="320">
        <f t="shared" si="36"/>
        <v>1164.0725806452665</v>
      </c>
      <c r="EQ34" s="321">
        <f t="shared" si="595"/>
        <v>1.1057570242314352</v>
      </c>
      <c r="ER34" s="320">
        <f>INDEX('SO JUNI 2026 (Rev.2)'!$B$6:$BI$51,MATCH(B34,'SO JUNI 2026 (Rev.2)'!$B$6:$B$51,0),MATCH($ER$3,'SO JUNI 2026 (Rev.2)'!$B$5:$XI$5,0))</f>
        <v>1519.5448387096778</v>
      </c>
      <c r="ES34" s="320">
        <f>INDEX('Summary sales'!$A$6:$BY$50,MATCH($B34,'Summary sales'!$A$6:$A$50,0),MATCH($ER$3,'Summary sales'!$A$7:$BY$7,0))</f>
        <v>1238.0600000000559</v>
      </c>
      <c r="ET34" s="320">
        <f t="shared" si="37"/>
        <v>-281.48483870962195</v>
      </c>
      <c r="EU34" s="321">
        <f t="shared" si="596"/>
        <v>0.8147571354665355</v>
      </c>
      <c r="EV34" s="320">
        <f>INDEX('SO JUNI 2026 (Rev.2)'!$B$6:$BI$51,MATCH(B34,'SO JUNI 2026 (Rev.2)'!$B$6:$B$51,0),MATCH($EV$3,'SO JUNI 2026 (Rev.2)'!$B$5:$XI$5,0))</f>
        <v>3999.6741935483842</v>
      </c>
      <c r="EW34" s="320">
        <f>INDEX('Summary sales'!$A$6:$BY$50,MATCH($B34,'Summary sales'!$A$6:$A$50,0),MATCH($EV$3,'Summary sales'!$A$7:$BY$7,0))</f>
        <v>4096.1699999999255</v>
      </c>
      <c r="EX34" s="320">
        <f t="shared" si="38"/>
        <v>96.495806451541284</v>
      </c>
      <c r="EY34" s="321">
        <f t="shared" si="597"/>
        <v>1.0241259167077139</v>
      </c>
      <c r="EZ34" s="320">
        <f>INDEX('SO JUNI 2026 (Rev.2)'!$B$6:$BI$51,MATCH(B34,'SO JUNI 2026 (Rev.2)'!$B$6:$B$51,0),MATCH($EZ$3,'SO JUNI 2026 (Rev.2)'!$B$5:$XI$5,0))</f>
        <v>7000</v>
      </c>
      <c r="FA34" s="320">
        <f>INDEX('Summary sales'!$A$6:$BY$50,MATCH(B34,'Summary sales'!$A$6:$A$50,0),MATCH($EZ$3,'Summary sales'!$A$7:$BY$7,0))</f>
        <v>11568.760000000009</v>
      </c>
      <c r="FB34" s="320">
        <f t="shared" si="39"/>
        <v>4568.7600000000093</v>
      </c>
      <c r="FC34" s="321">
        <f t="shared" si="598"/>
        <v>1.6526800000000013</v>
      </c>
      <c r="FD34" s="320">
        <f>INDEX('SO JUNI 2026 (Rev.2)'!$B$6:$BI$51,MATCH(B34,'SO JUNI 2026 (Rev.2)'!$B$6:$B$51,0),MATCH($FD$3,'SO JUNI 2026 (Rev.2)'!$B$5:$XI$5,0))</f>
        <v>8000</v>
      </c>
      <c r="FE34" s="320">
        <f>INDEX('Summary sales'!$A$6:$BY$50,MATCH($B34,'Summary sales'!$A$6:$A$50,0),MATCH($FD$3,'Summary sales'!$A$7:$BY$7,0))</f>
        <v>8416.9300000001676</v>
      </c>
      <c r="FF34" s="320">
        <f t="shared" si="40"/>
        <v>416.93000000016764</v>
      </c>
      <c r="FG34" s="321">
        <f t="shared" si="599"/>
        <v>1.052116250000021</v>
      </c>
      <c r="FH34" s="320">
        <f>INDEX('SO JUNI 2026 (Rev.2)'!$B$6:$BI$51,MATCH(B34,'SO JUNI 2026 (Rev.2)'!$B$6:$B$51,0),MATCH($FH$3,'SO JUNI 2026 (Rev.2)'!$B$5:$XI$5,0))</f>
        <v>29000</v>
      </c>
      <c r="FI34" s="320">
        <f>INDEX('Summary sales'!$A$6:$BY$50,MATCH($B34,'Summary sales'!$A$6:$A$50,0),MATCH($FH$3,'Summary sales'!$A$7:$BY$7,0))</f>
        <v>44824.199999999255</v>
      </c>
      <c r="FJ34" s="320">
        <f t="shared" si="41"/>
        <v>15824.199999999255</v>
      </c>
      <c r="FK34" s="321">
        <f t="shared" si="600"/>
        <v>1.5456620689654916</v>
      </c>
      <c r="FL34" s="320">
        <f>INDEX('SO JUNI 2026 (Rev.2)'!$B$6:$BI$51,MATCH(B34,'SO JUNI 2026 (Rev.2)'!$B$6:$B$51,0),MATCH($FL$3,'SO JUNI 2026 (Rev.2)'!$B$5:$XI$5,0))</f>
        <v>8000</v>
      </c>
      <c r="FM34" s="320">
        <f>INDEX('Summary sales'!$A$6:$BY$50,MATCH(B34,'Summary sales'!$A$6:$A$50,0),MATCH($FL$3,'Summary sales'!$A$7:$BY$7,0))</f>
        <v>6972.9300000001676</v>
      </c>
      <c r="FN34" s="320">
        <f t="shared" si="42"/>
        <v>-1027.0699999998324</v>
      </c>
      <c r="FO34" s="321">
        <f t="shared" si="601"/>
        <v>0.87161625000002096</v>
      </c>
      <c r="FP34" s="320">
        <f>INDEX('SO JUNI 2026 (Rev.2)'!$B$6:$BI$51,MATCH(B34,'SO JUNI 2026 (Rev.2)'!$B$6:$B$51,0),MATCH($FP$3,'SO JUNI 2026 (Rev.2)'!$B$5:$XI$5,0))</f>
        <v>3500</v>
      </c>
      <c r="FQ34" s="320">
        <f>INDEX('Summary sales'!$A$6:$BY$50,MATCH(B34,'Summary sales'!$A$6:$A$50,0),MATCH($FP$3,'Summary sales'!$A$7:$BY$7,0))</f>
        <v>2787.8000000007451</v>
      </c>
      <c r="FR34" s="320">
        <f t="shared" si="43"/>
        <v>-712.19999999925494</v>
      </c>
      <c r="FS34" s="321">
        <f t="shared" si="602"/>
        <v>0.79651428571449856</v>
      </c>
      <c r="FT34" s="320">
        <f>INDEX('SO JUNI 2026 (Rev.2)'!$B$6:$BI$51,MATCH(B34,'SO JUNI 2026 (Rev.2)'!$B$6:$B$51,0),MATCH($FT$3,'SO JUNI 2026 (Rev.2)'!$B$5:$XI$5,0))</f>
        <v>850</v>
      </c>
      <c r="FU34" s="320">
        <f>INDEX('Summary sales'!$A$6:$BY$50,MATCH(B34,'Summary sales'!$A$6:$A$50,0),MATCH($FT$3,'Summary sales'!$A$7:$BY$7,0))</f>
        <v>742.36999999999534</v>
      </c>
      <c r="FV34" s="320">
        <f t="shared" si="44"/>
        <v>-107.63000000000466</v>
      </c>
      <c r="FW34" s="321">
        <f t="shared" si="603"/>
        <v>0.87337647058822987</v>
      </c>
      <c r="FX34" s="320">
        <f>INDEX('SO JUNI 2026 (Rev.2)'!$B$6:$BI$51,MATCH(B34,'SO JUNI 2026 (Rev.2)'!$B$6:$B$51,0),MATCH($FX$3,'SO JUNI 2026 (Rev.2)'!$B$5:$XI$5,0))</f>
        <v>3800</v>
      </c>
      <c r="FY34" s="320">
        <f>INDEX('Summary sales'!$A$6:$BY$50,MATCH(B34,'Summary sales'!$A$6:$A$50,0),MATCH($FX$3,'Summary sales'!$A$7:$BY$7,0))</f>
        <v>3848.2399999997579</v>
      </c>
      <c r="FZ34" s="320">
        <f t="shared" si="45"/>
        <v>48.239999999757856</v>
      </c>
      <c r="GA34" s="321">
        <f t="shared" si="604"/>
        <v>1.0126947368420416</v>
      </c>
      <c r="GB34" s="320">
        <f>INDEX('SO JUNI 2026 (Rev.2)'!$B$6:$BI$51,MATCH(B34,'SO JUNI 2026 (Rev.2)'!$B$6:$B$51,0),MATCH($GB$3,'SO JUNI 2026 (Rev.2)'!$B$5:$XI$5,0))</f>
        <v>2044.9996774193546</v>
      </c>
      <c r="GC34" s="320">
        <f>INDEX('Summary sales'!$A$6:$BY$50,MATCH(B34,'Summary sales'!$A$6:$A$50,0),MATCH($GB$3,'Summary sales'!$A$7:$BY$7,0))</f>
        <v>2587.6700000001583</v>
      </c>
      <c r="GD34" s="320">
        <f t="shared" si="46"/>
        <v>542.67032258080371</v>
      </c>
      <c r="GE34" s="321">
        <f t="shared" si="605"/>
        <v>1.2653645027786093</v>
      </c>
      <c r="GF34" s="320">
        <f>INDEX('SO JUNI 2026 (Rev.2)'!$B$6:$BI$51,MATCH(B34,'SO JUNI 2026 (Rev.2)'!$B$6:$B$51,0),MATCH($GF$3,'SO JUNI 2026 (Rev.2)'!$B$5:$XI$5,0))</f>
        <v>369.61070967741654</v>
      </c>
      <c r="GG34" s="320">
        <f>INDEX('Summary sales'!$A$6:$BY$50,MATCH(B34,'Summary sales'!$A$6:$A$50,0),MATCH($GF$3,'Summary sales'!$A$7:$BY$7,0))</f>
        <v>0</v>
      </c>
      <c r="GH34" s="320">
        <f t="shared" si="47"/>
        <v>-369.61070967741654</v>
      </c>
      <c r="GI34" s="321">
        <f t="shared" si="606"/>
        <v>0</v>
      </c>
      <c r="GJ34" s="320">
        <f>INDEX('SO JUNI 2026 (Rev.2)'!$B$6:$BI$51,MATCH(B34,'SO JUNI 2026 (Rev.2)'!$B$6:$B$51,0),MATCH($GJ$3,'SO JUNI 2026 (Rev.2)'!$B$5:$XI$5,0))</f>
        <v>0</v>
      </c>
      <c r="GK34" s="320">
        <f>INDEX('Summary sales'!$A$6:$BY$50,MATCH(B34,'Summary sales'!$A$6:$A$50,0),MATCH($GJ$3,'Summary sales'!$A$7:$BY$7,0))</f>
        <v>0</v>
      </c>
      <c r="GL34" s="320">
        <f t="shared" si="48"/>
        <v>0</v>
      </c>
      <c r="GM34" s="321" t="e">
        <f t="shared" si="607"/>
        <v>#DIV/0!</v>
      </c>
      <c r="GN34" s="320">
        <f>INDEX('SO JUNI 2026 (Rev.2)'!$B$6:$BI$51,MATCH(B34,'SO JUNI 2026 (Rev.2)'!$B$6:$B$51,0),MATCH($GN$3,'SO JUNI 2026 (Rev.2)'!$B$5:$XI$5,0))</f>
        <v>0</v>
      </c>
      <c r="GO34" s="320">
        <f>INDEX('Summary sales'!$A$6:$BY$50,MATCH($B34,'Summary sales'!$A$6:$A$50,0),MATCH($GN$3,'Summary sales'!$A$7:$BY$7,0))</f>
        <v>0</v>
      </c>
      <c r="GP34" s="320">
        <f t="shared" si="49"/>
        <v>0</v>
      </c>
      <c r="GQ34" s="321" t="e">
        <f t="shared" si="608"/>
        <v>#DIV/0!</v>
      </c>
      <c r="GR34" s="320">
        <f>INDEX('SO JUNI 2026 (Rev.2)'!$B$6:$BI$51,MATCH(B34,'SO JUNI 2026 (Rev.2)'!$B$6:$B$51,0),MATCH($GR$3,'SO JUNI 2026 (Rev.2)'!$B$5:$XI$5,0))</f>
        <v>1121.900322580635</v>
      </c>
      <c r="GS34" s="320">
        <f>INDEX('Summary sales'!$A$6:$BY$50,MATCH($B34,'Summary sales'!$A$6:$A$50,0),MATCH($GR$3,'Summary sales'!$A$7:$BY$7,0))</f>
        <v>2218.8300000000745</v>
      </c>
      <c r="GT34" s="320">
        <f t="shared" si="50"/>
        <v>1096.9296774194395</v>
      </c>
      <c r="GU34" s="321">
        <f t="shared" si="609"/>
        <v>1.9777425456980375</v>
      </c>
      <c r="GV34" s="320">
        <f>INDEX('SO JUNI 2026 (Rev.2)'!$B$6:$BI$51,MATCH(B34,'SO JUNI 2026 (Rev.2)'!$B$6:$B$51,0),MATCH($GV$3,'SO JUNI 2026 (Rev.2)'!$B$5:$XI$5,0))</f>
        <v>1800</v>
      </c>
      <c r="GW34" s="320">
        <f>INDEX('Summary sales'!$A$6:$BY$50,MATCH(B34,'Summary sales'!$A$6:$A$50,0),MATCH($GV$3,'Summary sales'!$A$7:$BY$7,0))</f>
        <v>2803.2200000000012</v>
      </c>
      <c r="GX34" s="320">
        <f t="shared" si="51"/>
        <v>1003.2200000000012</v>
      </c>
      <c r="GY34" s="321">
        <f t="shared" si="610"/>
        <v>1.5573444444444451</v>
      </c>
      <c r="GZ34" s="320">
        <f>INDEX('SO JUNI 2026 (Rev.2)'!$B$6:$BI$51,MATCH(B34,'SO JUNI 2026 (Rev.2)'!$B$6:$B$51,0),MATCH($GZ$3,'SO JUNI 2026 (Rev.2)'!$B$5:$XI$5,0))</f>
        <v>2499.7025806451697</v>
      </c>
      <c r="HA34" s="320">
        <f>INDEX('Summary sales'!$A$6:$BY$50,MATCH(B34,'Summary sales'!$A$6:$A$50,0),MATCH($GZ$3,'Summary sales'!$A$7:$BY$7,0))</f>
        <v>1552.3699999996461</v>
      </c>
      <c r="HB34" s="320">
        <f t="shared" si="52"/>
        <v>-947.33258064552365</v>
      </c>
      <c r="HC34" s="321">
        <f t="shared" si="611"/>
        <v>0.62102188157079929</v>
      </c>
      <c r="HD34" s="320">
        <f>INDEX('SO JUNI 2026 (Rev.2)'!$B$6:$BI$51,MATCH(B34,'SO JUNI 2026 (Rev.2)'!$B$6:$B$51,0),MATCH($HD$3,'SO JUNI 2026 (Rev.2)'!$B$5:$XI$5,0))</f>
        <v>15000</v>
      </c>
      <c r="HE34" s="320">
        <f>INDEX('Summary sales'!$A$6:$BY$50,MATCH(B34,'Summary sales'!$A$6:$A$50,0),MATCH($HD$3,'Summary sales'!$A$7:$BY$7,0))</f>
        <v>8122.6180000000004</v>
      </c>
      <c r="HF34" s="320">
        <f t="shared" si="53"/>
        <v>-6877.3819999999996</v>
      </c>
      <c r="HG34" s="321">
        <f t="shared" si="612"/>
        <v>0.54150786666666673</v>
      </c>
      <c r="HH34" s="320">
        <f>INDEX('SO JUNI 2026 (Rev.2)'!$B$6:$BI$51,MATCH(B34,'SO JUNI 2026 (Rev.2)'!$B$6:$B$51,0),MATCH($HH$3,'SO JUNI 2026 (Rev.2)'!$B$5:$XI$5,0))</f>
        <v>13500</v>
      </c>
      <c r="HI34" s="320">
        <f>INDEX('Summary sales'!$A$6:$BY$50,MATCH(B34,'Summary sales'!$A$6:$A$50,0),MATCH($HH$3,'Summary sales'!$A$7:$BY$7,0))</f>
        <v>4584.1140000000596</v>
      </c>
      <c r="HJ34" s="320">
        <f t="shared" si="54"/>
        <v>-8915.8859999999404</v>
      </c>
      <c r="HK34" s="353">
        <f t="shared" si="613"/>
        <v>0.33956400000000442</v>
      </c>
    </row>
    <row r="35" spans="1:219" ht="15" customHeight="1">
      <c r="A35" s="687"/>
      <c r="B35" s="318">
        <f>B34+1</f>
        <v>46198</v>
      </c>
      <c r="C35" s="319" t="str">
        <f t="shared" ref="C35:C38" si="615">TEXT(B35,"ddd")</f>
        <v>Kam</v>
      </c>
      <c r="D35" s="320">
        <f t="shared" ref="D35:D38" si="616">SUMIF($H$4:$HJ$4,$D$4,H35:HJ35)</f>
        <v>222286.63232258061</v>
      </c>
      <c r="E35" s="320">
        <f t="shared" ref="E35:E38" ca="1" si="617">SUMIF($H$4:$HJ$4,$E$4,H35:HJ35)</f>
        <v>242691.05399999738</v>
      </c>
      <c r="F35" s="320">
        <f t="shared" ca="1" si="1"/>
        <v>20404.421677416773</v>
      </c>
      <c r="G35" s="321">
        <f t="shared" ref="G35:G38" ca="1" si="618">E35/D35</f>
        <v>1.0917932916802935</v>
      </c>
      <c r="H35" s="320">
        <f>INDEX('SO JUNI 2026 (Rev.2)'!$B$6:$BI$51,MATCH(B35,'SO JUNI 2026 (Rev.2)'!$B$6:$B$51,0),MATCH($H$3,'SO JUNI 2026 (Rev.2)'!$B$5:$XI$5,0))</f>
        <v>1199.5729032258068</v>
      </c>
      <c r="I35" s="320">
        <f>INDEX('Summary sales'!$A$6:$BY$50,MATCH(B35,'Summary sales'!$A$6:$A$50,0),MATCH($H$3,'Summary sales'!$A$7:$BY$7,0))</f>
        <v>1168.6700000001583</v>
      </c>
      <c r="J35" s="320">
        <f t="shared" si="2"/>
        <v>-30.902903225648515</v>
      </c>
      <c r="K35" s="321">
        <f t="shared" ref="K35:K38" si="619">I35/H35</f>
        <v>0.97423841173592152</v>
      </c>
      <c r="L35" s="320">
        <f>INDEX('SO JUNI 2026 (Rev.2)'!$B$6:$BI$51,MATCH(B35,'SO JUNI 2026 (Rev.2)'!$B$6:$B$51,0),MATCH($L$3,'SO JUNI 2026 (Rev.2)'!$B$5:$XI$5,0))</f>
        <v>2000</v>
      </c>
      <c r="M35" s="320">
        <f>INDEX('Summary sales'!$A$6:$BY$50,MATCH($B35,'Summary sales'!$A$6:$A$50,0),MATCH($L$3,'Summary sales'!$A$7:$BY$7,0))</f>
        <v>1895.4900000002235</v>
      </c>
      <c r="N35" s="320">
        <f t="shared" si="3"/>
        <v>-104.50999999977648</v>
      </c>
      <c r="O35" s="321">
        <f t="shared" ref="O35:O38" si="620">M35/L35</f>
        <v>0.94774500000011175</v>
      </c>
      <c r="P35" s="320">
        <f>INDEX('SO JUNI 2026 (Rev.2)'!$B$6:$BI$51,MATCH(B35,'SO JUNI 2026 (Rev.2)'!$B$6:$B$51,0),MATCH($P$3,'SO JUNI 2026 (Rev.2)'!$B$5:$XI$5,0))</f>
        <v>1200</v>
      </c>
      <c r="Q35" s="320">
        <f>INDEX('Summary sales'!$A$6:$BY$50,MATCH($B35,'Summary sales'!$A$6:$A$50,0),MATCH($P$3,'Summary sales'!$A$7:$BY$7,0))</f>
        <v>1027.0299999997951</v>
      </c>
      <c r="R35" s="320">
        <f t="shared" si="4"/>
        <v>-172.97000000020489</v>
      </c>
      <c r="S35" s="321">
        <f t="shared" ref="S35:S38" si="621">Q35/P35</f>
        <v>0.85585833333316264</v>
      </c>
      <c r="T35" s="320">
        <f>INDEX('SO JUNI 2026 (Rev.2)'!$B$6:$BI$51,MATCH(B35,'SO JUNI 2026 (Rev.2)'!$B$6:$B$51,0),MATCH($T$3,'SO JUNI 2026 (Rev.2)'!$B$5:$XI$5,0))</f>
        <v>3300</v>
      </c>
      <c r="U35" s="320">
        <f>INDEX('Summary sales'!$A$6:$BY$50,MATCH($B35,'Summary sales'!$A$6:$A$50,0),MATCH($T$3,'Summary sales'!$A$7:$BY$7,0))</f>
        <v>3248</v>
      </c>
      <c r="V35" s="320">
        <f t="shared" si="5"/>
        <v>-52</v>
      </c>
      <c r="W35" s="321">
        <f t="shared" ref="W35:W38" si="622">U35/T35</f>
        <v>0.98424242424242425</v>
      </c>
      <c r="X35" s="320">
        <f>INDEX('SO JUNI 2026 (Rev.2)'!$B$6:$BI$51,MATCH(B35,'SO JUNI 2026 (Rev.2)'!$B$6:$B$51,0),MATCH($X$3,'SO JUNI 2026 (Rev.2)'!$B$5:$XI$5,0))</f>
        <v>644.02064516129087</v>
      </c>
      <c r="Y35" s="320">
        <f>INDEX('Summary sales'!$A$6:$BY$50,MATCH($B35,'Summary sales'!$A$6:$A$50,0),MATCH($X$3,'Summary sales'!$A$7:$BY$7,0))</f>
        <v>845.77000000001863</v>
      </c>
      <c r="Z35" s="320">
        <f t="shared" si="6"/>
        <v>201.74935483872775</v>
      </c>
      <c r="AA35" s="321">
        <f t="shared" ref="AA35:AA38" si="623">Y35/X35</f>
        <v>1.313265353144387</v>
      </c>
      <c r="AB35" s="320">
        <f>INDEX('SO JUNI 2026 (Rev.2)'!$B$6:$BI$51,MATCH(B35,'SO JUNI 2026 (Rev.2)'!$B$6:$B$51,0),MATCH($AB$3,'SO JUNI 2026 (Rev.2)'!$B$5:$XI$5,0))</f>
        <v>0</v>
      </c>
      <c r="AC35" s="320">
        <f>INDEX('Summary sales'!$A$6:$BY$50,MATCH($B35,'Summary sales'!$A$6:$A$50,0),MATCH($AB$3,'Summary sales'!$A$7:$BY$7,0))</f>
        <v>0</v>
      </c>
      <c r="AD35" s="320">
        <f t="shared" ref="AD35:AD38" si="624">AC35-AB35</f>
        <v>0</v>
      </c>
      <c r="AE35" s="321">
        <f t="shared" si="566"/>
        <v>0</v>
      </c>
      <c r="AF35" s="320">
        <f>INDEX('SO JUNI 2026 (Rev.2)'!$B$6:$BI$51,MATCH(B35,'SO JUNI 2026 (Rev.2)'!$B$6:$B$51,0),MATCH($AF$3,'SO JUNI 2026 (Rev.2)'!$B$5:$XI$5,0))</f>
        <v>150</v>
      </c>
      <c r="AG35" s="320">
        <f>INDEX('Summary sales'!$A$6:$BY$50,MATCH($B35,'Summary sales'!$A$6:$A$50,0),MATCH($AF$3,'Summary sales'!$A$7:$BY$7,0))</f>
        <v>270.37999999997555</v>
      </c>
      <c r="AH35" s="320">
        <f t="shared" si="8"/>
        <v>120.37999999997555</v>
      </c>
      <c r="AI35" s="321">
        <f t="shared" ref="AI35:AI38" si="625">AG35/AF35</f>
        <v>1.8025333333331703</v>
      </c>
      <c r="AJ35" s="320">
        <f>INDEX('SO JUNI 2026 (Rev.2)'!$B$6:$BI$51,MATCH(B35,'SO JUNI 2026 (Rev.2)'!$B$6:$B$51,0),MATCH($AJ$3,'SO JUNI 2026 (Rev.2)'!$B$5:$XI$5,0))</f>
        <v>603.76322580644887</v>
      </c>
      <c r="AK35" s="320">
        <f>INDEX('Summary sales'!$A$6:$BY$50,MATCH($B35,'Summary sales'!$A$6:$A$50,0),MATCH($AJ$3,'Summary sales'!$A$7:$BY$7,0))</f>
        <v>894.53000000002794</v>
      </c>
      <c r="AL35" s="320">
        <f t="shared" si="9"/>
        <v>290.76677419357907</v>
      </c>
      <c r="AM35" s="321">
        <f t="shared" ref="AM35:AM38" si="626">AK35/AJ35</f>
        <v>1.4815907325345972</v>
      </c>
      <c r="AN35" s="320">
        <f>INDEX('SO JUNI 2026 (Rev.2)'!$B$6:$BI$51,MATCH(B35,'SO JUNI 2026 (Rev.2)'!$B$6:$B$51,0),MATCH($AN$3,'SO JUNI 2026 (Rev.2)'!$B$5:$XI$5,0))</f>
        <v>673.27548387096704</v>
      </c>
      <c r="AO35" s="320">
        <f>INDEX('Summary sales'!$A$6:$BY$50,MATCH($B35,'Summary sales'!$A$6:$A$50,0),MATCH($AN$3,'Summary sales'!$A$7:$BY$7,0))</f>
        <v>718.79000000003725</v>
      </c>
      <c r="AP35" s="320">
        <f t="shared" si="10"/>
        <v>45.514516129070216</v>
      </c>
      <c r="AQ35" s="321">
        <f t="shared" ref="AQ35:AQ38" si="627">AO35/AN35</f>
        <v>1.0676016240297159</v>
      </c>
      <c r="AR35" s="320">
        <f>INDEX('SO JUNI 2026 (Rev.2)'!$B$6:$BI$51,MATCH(B35,'SO JUNI 2026 (Rev.2)'!$B$6:$B$51,0),MATCH($AR$3,'SO JUNI 2026 (Rev.2)'!$B$5:$XI$5,0))</f>
        <v>5500</v>
      </c>
      <c r="AS35" s="320">
        <f>INDEX('Summary sales'!$A$6:$BY$50,MATCH($B35,'Summary sales'!$A$6:$A$50,0),MATCH($AR$3,'Summary sales'!$A$7:$BY$7,0))</f>
        <v>5388.8100000005215</v>
      </c>
      <c r="AT35" s="320">
        <f t="shared" si="11"/>
        <v>-111.18999999947846</v>
      </c>
      <c r="AU35" s="321">
        <f t="shared" ref="AU35:AU38" si="628">AS35/AR35</f>
        <v>0.97978363636373123</v>
      </c>
      <c r="AV35" s="320">
        <f>INDEX('SO JUNI 2026 (Rev.2)'!$B$6:$BI$51,MATCH(B35,'SO JUNI 2026 (Rev.2)'!$B$6:$B$51,0),MATCH($AV$3,'SO JUNI 2026 (Rev.2)'!$B$5:$XI$5,0))</f>
        <v>6000</v>
      </c>
      <c r="AW35" s="320">
        <f>INDEX('Summary sales'!$A$6:$BY$50,MATCH($B35,'Summary sales'!$A$6:$A$50,0),MATCH($AV$3,'Summary sales'!$A$7:$BY$7,0))</f>
        <v>4408.269999999553</v>
      </c>
      <c r="AX35" s="320">
        <f t="shared" si="12"/>
        <v>-1591.730000000447</v>
      </c>
      <c r="AY35" s="321">
        <f t="shared" ref="AY35:AY38" si="629">AW35/AV35</f>
        <v>0.73471166666659216</v>
      </c>
      <c r="AZ35" s="320">
        <f>INDEX('SO JUNI 2026 (Rev.2)'!$B$6:$BI$51,MATCH(B35,'SO JUNI 2026 (Rev.2)'!$B$6:$B$51,0),MATCH($AZ$3,'SO JUNI 2026 (Rev.2)'!$B$5:$XI$5,0))</f>
        <v>2500</v>
      </c>
      <c r="BA35" s="320">
        <f>INDEX('Summary sales'!$A$6:$BY$50,MATCH($B35,'Summary sales'!$A$6:$A$50,0),MATCH($AZ$3,'Summary sales'!$A$7:$BY$7,0))</f>
        <v>717.03000000002794</v>
      </c>
      <c r="BB35" s="320">
        <f t="shared" si="13"/>
        <v>-1782.9699999999721</v>
      </c>
      <c r="BC35" s="321">
        <f t="shared" ref="BC35:BC38" si="630">BA35/AZ35</f>
        <v>0.28681200000001117</v>
      </c>
      <c r="BD35" s="320">
        <f>INDEX('SO JUNI 2026 (Rev.2)'!$B$6:$BI$51,MATCH(B35,'SO JUNI 2026 (Rev.2)'!$B$6:$B$51,0),MATCH($BD$3,'SO JUNI 2026 (Rev.2)'!$B$5:$XI$5,0))</f>
        <v>750</v>
      </c>
      <c r="BE35" s="320">
        <f>INDEX('Summary sales'!$A$6:$BY$50,MATCH($B35,'Summary sales'!$A$6:$A$50,0),MATCH($BD$3,'Summary sales'!$A$7:$BY$7,0))</f>
        <v>525.31000000000495</v>
      </c>
      <c r="BF35" s="320">
        <f t="shared" si="14"/>
        <v>-224.68999999999505</v>
      </c>
      <c r="BG35" s="321">
        <f t="shared" ref="BG35:BG38" si="631">BE35/BD35</f>
        <v>0.70041333333333988</v>
      </c>
      <c r="BH35" s="320">
        <f>INDEX('SO JUNI 2026 (Rev.2)'!$B$6:$BI$51,MATCH(B35,'SO JUNI 2026 (Rev.2)'!$B$6:$B$51,0),MATCH($BH$3,'SO JUNI 2026 (Rev.2)'!$B$5:$XI$5,0))</f>
        <v>9300</v>
      </c>
      <c r="BI35" s="320">
        <f>INDEX('Summary sales'!$A$6:$BY$50,MATCH($B35,'Summary sales'!$A$6:$A$50,0),MATCH($BH$3,'Summary sales'!$A$7:$BY$7,0))</f>
        <v>11305.919999999925</v>
      </c>
      <c r="BJ35" s="320">
        <f t="shared" si="15"/>
        <v>2005.9199999999255</v>
      </c>
      <c r="BK35" s="321">
        <f t="shared" ref="BK35:BK38" si="632">BI35/BH35</f>
        <v>1.2156903225806373</v>
      </c>
      <c r="BL35" s="320">
        <f>INDEX('SO JUNI 2026 (Rev.2)'!$B$6:$BI$51,MATCH(B35,'SO JUNI 2026 (Rev.2)'!$B$6:$B$51,0),MATCH($BL$3,'SO JUNI 2026 (Rev.2)'!$B$5:$XI$5,0))</f>
        <v>9000.0570967741915</v>
      </c>
      <c r="BM35" s="320">
        <f>INDEX('Summary sales'!$A$6:$BY$50,MATCH($B35,'Summary sales'!$A$6:$A$50,0),MATCH($BL$3,'Summary sales'!$A$7:$BY$7,0))</f>
        <v>7965.7099999999627</v>
      </c>
      <c r="BN35" s="320">
        <f t="shared" si="16"/>
        <v>-1034.3470967742287</v>
      </c>
      <c r="BO35" s="321">
        <f t="shared" ref="BO35:BO38" si="633">BM35/BL35</f>
        <v>0.88507327390789992</v>
      </c>
      <c r="BP35" s="320">
        <f>INDEX('SO JUNI 2026 (Rev.2)'!$B$6:$BI$51,MATCH(B35,'SO JUNI 2026 (Rev.2)'!$B$6:$B$51,0),MATCH($BP$3,'SO JUNI 2026 (Rev.2)'!$B$5:$XI$5,0))</f>
        <v>1300</v>
      </c>
      <c r="BQ35" s="320">
        <f>INDEX('Summary sales'!$A$6:$BY$50,MATCH($B35,'Summary sales'!$A$6:$A$50,0),MATCH($BP$3,'Summary sales'!$A$7:$BY$7,0))</f>
        <v>1196.3200000000652</v>
      </c>
      <c r="BR35" s="320">
        <f t="shared" si="17"/>
        <v>-103.67999999993481</v>
      </c>
      <c r="BS35" s="321">
        <f t="shared" ref="BS35:BS38" si="634">BQ35/BP35</f>
        <v>0.92024615384620401</v>
      </c>
      <c r="BT35" s="320">
        <f>INDEX('SO JUNI 2026 (Rev.2)'!$B$6:$BI$51,MATCH(B35,'SO JUNI 2026 (Rev.2)'!$B$6:$B$51,0),MATCH($BT$3,'SO JUNI 2026 (Rev.2)'!$B$5:$XI$5,0))</f>
        <v>1000</v>
      </c>
      <c r="BU35" s="320">
        <f>INDEX('Summary sales'!$A$6:$BY$50,MATCH($B35,'Summary sales'!$A$6:$A$50,0),MATCH($BT$3,'Summary sales'!$A$7:$BY$7,0))</f>
        <v>675.18400000000838</v>
      </c>
      <c r="BV35" s="320">
        <f t="shared" si="18"/>
        <v>-324.81599999999162</v>
      </c>
      <c r="BW35" s="321">
        <f t="shared" ref="BW35:BW37" si="635">BU35/BT35</f>
        <v>0.67518400000000833</v>
      </c>
      <c r="BX35" s="320">
        <f>INDEX('SO JUNI 2026 (Rev.2)'!$B$6:$BI$51,MATCH(B35,'SO JUNI 2026 (Rev.2)'!$B$6:$B$51,0),MATCH($BX$3,'SO JUNI 2026 (Rev.2)'!$B$5:$XI$5,0))</f>
        <v>5500</v>
      </c>
      <c r="BY35" s="320">
        <f ca="1">INDEX('Summary sales'!$A$6:$BY$50,MATCH($B35,'Summary sales'!$A$6:$A$50,0),MATCH($BX$3,'Summary sales'!$A$7:$BY$7,0))</f>
        <v>8192.01</v>
      </c>
      <c r="BZ35" s="320">
        <f t="shared" ca="1" si="19"/>
        <v>2692.01</v>
      </c>
      <c r="CA35" s="321">
        <f t="shared" ref="CA35:CA38" ca="1" si="636">BY35/BX35</f>
        <v>1.4894563636363636</v>
      </c>
      <c r="CB35" s="320">
        <f>INDEX('SO JUNI 2026 (Rev.2)'!$B$6:$BI$51,MATCH(B35,'SO JUNI 2026 (Rev.2)'!$B$6:$B$51,0),MATCH($CB$3,'SO JUNI 2026 (Rev.2)'!$B$5:$XI$5,0))</f>
        <v>0</v>
      </c>
      <c r="CC35" s="320">
        <f>INDEX('Summary sales'!$A$6:$BY$50,MATCH($B35,'Summary sales'!$A$6:$A$50,0),MATCH($CB$3,'Summary sales'!$A$7:$BY$7,0))</f>
        <v>0</v>
      </c>
      <c r="CD35" s="320">
        <f t="shared" si="20"/>
        <v>0</v>
      </c>
      <c r="CE35" s="321" t="e">
        <f t="shared" ref="CE35:CE38" si="637">CC35/CB35</f>
        <v>#DIV/0!</v>
      </c>
      <c r="CF35" s="320">
        <f>INDEX('SO JUNI 2026 (Rev.2)'!$B$6:$BI$51,MATCH(B35,'SO JUNI 2026 (Rev.2)'!$B$6:$B$51,0),MATCH($CF$3,'SO JUNI 2026 (Rev.2)'!$B$5:$XI$5,0))</f>
        <v>89.451612903225808</v>
      </c>
      <c r="CG35" s="320">
        <f>INDEX('Summary sales'!$A$6:$BY$50,MATCH($B35,'Summary sales'!$A$6:$A$50,0),MATCH($CF$3,'Summary sales'!$A$7:$BY$7,0))</f>
        <v>75.564999999987776</v>
      </c>
      <c r="CH35" s="320">
        <f t="shared" si="21"/>
        <v>-13.886612903238031</v>
      </c>
      <c r="CI35" s="321">
        <f t="shared" ref="CI35:CI38" si="638">CG35/CF35</f>
        <v>0.84475838442106777</v>
      </c>
      <c r="CJ35" s="320">
        <f>INDEX('SO JUNI 2026 (Rev.2)'!$B$6:$BI$51,MATCH(B35,'SO JUNI 2026 (Rev.2)'!$B$6:$B$51,0),MATCH($CJ$3,'SO JUNI 2026 (Rev.2)'!$B$5:$XI$5,0))</f>
        <v>3500</v>
      </c>
      <c r="CK35" s="320">
        <f>INDEX('Summary sales'!$A$6:$BY$50,MATCH($B35,'Summary sales'!$A$6:$A$50,0),MATCH($CJ$3,'Summary sales'!$A$7:$BY$7,0))</f>
        <v>3701</v>
      </c>
      <c r="CL35" s="320">
        <f t="shared" si="22"/>
        <v>201</v>
      </c>
      <c r="CM35" s="321">
        <f t="shared" ref="CM35:CM38" si="639">CK35/CJ35</f>
        <v>1.0574285714285714</v>
      </c>
      <c r="CN35" s="320">
        <f>INDEX('SO JUNI 2026 (Rev.2)'!$B$6:$BI$51,MATCH(B35,'SO JUNI 2026 (Rev.2)'!$B$6:$B$51,0),MATCH($CN$3,'SO JUNI 2026 (Rev.2)'!$B$5:$XI$5,0))</f>
        <v>5500</v>
      </c>
      <c r="CO35" s="320">
        <f>INDEX('Summary sales'!$A$6:$BY$50,MATCH($B35,'Summary sales'!$A$6:$A$50,0),MATCH($CN$3,'Summary sales'!$A$7:$BY$7,0))</f>
        <v>5837.5</v>
      </c>
      <c r="CP35" s="320">
        <f t="shared" si="23"/>
        <v>337.5</v>
      </c>
      <c r="CQ35" s="321">
        <f t="shared" si="582"/>
        <v>1.0613636363636363</v>
      </c>
      <c r="CR35" s="320">
        <f>INDEX('SO JUNI 2026 (Rev.2)'!$B$6:$BI$51,MATCH(B35,'SO JUNI 2026 (Rev.2)'!$B$6:$B$51,0),MATCH($CR$3,'SO JUNI 2026 (Rev.2)'!$B$5:$XI$5,0))</f>
        <v>0</v>
      </c>
      <c r="CS35" s="320">
        <f>INDEX('Summary sales'!$A$6:$BY$50,MATCH($B35,'Summary sales'!$A$6:$A$50,0),MATCH($CR$3,'Summary sales'!$A$7:$BY$7,0))</f>
        <v>0</v>
      </c>
      <c r="CT35" s="320">
        <f t="shared" si="24"/>
        <v>0</v>
      </c>
      <c r="CU35" s="321">
        <f t="shared" ref="CU35:CU38" si="640">CO35/CN35</f>
        <v>1.0613636363636363</v>
      </c>
      <c r="CV35" s="320">
        <f>INDEX('SO JUNI 2026 (Rev.2)'!$B$6:$BI$51,MATCH(B35,'SO JUNI 2026 (Rev.2)'!$B$6:$B$51,0),MATCH($CV$3,'SO JUNI 2026 (Rev.2)'!$B$5:$XI$5,0))</f>
        <v>4000</v>
      </c>
      <c r="CW35" s="320">
        <f>INDEX('Summary sales'!$A$6:$BY$50,MATCH($B35,'Summary sales'!$A$6:$A$50,0),MATCH($CV$3,'Summary sales'!$A$7:$BY$7,0))</f>
        <v>7506.390000000014</v>
      </c>
      <c r="CX35" s="320">
        <f t="shared" si="25"/>
        <v>3506.390000000014</v>
      </c>
      <c r="CY35" s="321">
        <f t="shared" si="584"/>
        <v>1.8765975000000035</v>
      </c>
      <c r="CZ35" s="320">
        <f>INDEX('SO JUNI 2026 (Rev.2)'!$B$6:$BI$51,MATCH(B35,'SO JUNI 2026 (Rev.2)'!$B$6:$B$51,0),MATCH($CZ$3,'SO JUNI 2026 (Rev.2)'!$B$5:$XI$5,0))</f>
        <v>5000</v>
      </c>
      <c r="DA35" s="320">
        <f>INDEX('Summary sales'!$A$6:$BY$50,MATCH($B35,'Summary sales'!$A$6:$A$50,0),MATCH($CZ$3,'Summary sales'!$A$7:$BY$7,0))</f>
        <v>9162.2399999999907</v>
      </c>
      <c r="DB35" s="320">
        <f t="shared" si="26"/>
        <v>4162.2399999999907</v>
      </c>
      <c r="DC35" s="321">
        <f t="shared" ref="DC35:DC38" si="641">CW35/CV35</f>
        <v>1.8765975000000035</v>
      </c>
      <c r="DD35" s="320">
        <f>INDEX('SO JUNI 2026 (Rev.2)'!$B$6:$BI$51,MATCH(B35,'SO JUNI 2026 (Rev.2)'!$B$6:$B$51,0),MATCH($DD$3,'SO JUNI 2026 (Rev.2)'!$B$5:$XI$5,0))</f>
        <v>8000</v>
      </c>
      <c r="DE35" s="320">
        <f>INDEX('Summary sales'!$A$6:$BY$50,MATCH($B35,'Summary sales'!$A$6:$A$50,0),MATCH($DD$3,'Summary sales'!$A$7:$BY$7,0))</f>
        <v>10054.100000000093</v>
      </c>
      <c r="DF35" s="320">
        <f t="shared" si="27"/>
        <v>2054.1000000000931</v>
      </c>
      <c r="DG35" s="321">
        <f t="shared" ref="DG35:DG38" si="642">DE35/DD35</f>
        <v>1.2567625000000116</v>
      </c>
      <c r="DH35" s="320">
        <f>INDEX('SO JUNI 2026 (Rev.2)'!$B$6:$BI$51,MATCH(B35,'SO JUNI 2026 (Rev.2)'!$B$6:$B$51,0),MATCH($DH$3,'SO JUNI 2026 (Rev.2)'!$B$5:$XI$5,0))</f>
        <v>16000</v>
      </c>
      <c r="DI35" s="320">
        <f>INDEX('Summary sales'!$A$6:$BY$50,MATCH($B35,'Summary sales'!$A$6:$A$50,0),MATCH($DH$3,'Summary sales'!$A$7:$BY$7,0))</f>
        <v>12463.162000000477</v>
      </c>
      <c r="DJ35" s="320">
        <f t="shared" si="28"/>
        <v>-3536.8379999995232</v>
      </c>
      <c r="DK35" s="321">
        <f t="shared" ref="DK35:DK38" si="643">DI35/DH35</f>
        <v>0.77894762500002979</v>
      </c>
      <c r="DL35" s="320">
        <f>INDEX('SO JUNI 2026 (Rev.2)'!$B$6:$BI$51,MATCH(B35,'SO JUNI 2026 (Rev.2)'!$B$6:$B$51,0),MATCH($DL$3,'SO JUNI 2026 (Rev.2)'!$B$5:$XI$5,0))</f>
        <v>2020.8603225806426</v>
      </c>
      <c r="DM35" s="320">
        <f>INDEX('Summary sales'!$A$6:$BY$50,MATCH($B35,'Summary sales'!$A$6:$A$50,0),MATCH($DL$3,'Summary sales'!$A$7:$BY$7,0))</f>
        <v>2500.8499999996275</v>
      </c>
      <c r="DN35" s="320">
        <f t="shared" si="29"/>
        <v>479.98967741898491</v>
      </c>
      <c r="DO35" s="321">
        <f t="shared" ref="DO35:DO38" si="644">DM35/DL35</f>
        <v>1.237517492948764</v>
      </c>
      <c r="DP35" s="320">
        <f>INDEX('SO JUNI 2026 (Rev.2)'!$B$6:$BI$51,MATCH(B35,'SO JUNI 2026 (Rev.2)'!$B$6:$B$51,0),MATCH($DP$3,'SO JUNI 2026 (Rev.2)'!$B$5:$XI$5,0))</f>
        <v>800</v>
      </c>
      <c r="DQ35" s="320">
        <f>INDEX('Summary sales'!$A$6:$BY$50,MATCH($B35,'Summary sales'!$A$6:$A$50,0),MATCH($DP$3,'Summary sales'!$A$7:$BY$7,0))</f>
        <v>978.71999999997206</v>
      </c>
      <c r="DR35" s="320">
        <f t="shared" si="30"/>
        <v>178.71999999997206</v>
      </c>
      <c r="DS35" s="321">
        <f t="shared" ref="DS35:DS38" si="645">DQ35/DP35</f>
        <v>1.2233999999999652</v>
      </c>
      <c r="DT35" s="320">
        <f>INDEX('SO JUNI 2026 (Rev.2)'!$B$6:$BI$51,MATCH(B35,'SO JUNI 2026 (Rev.2)'!$B$6:$B$51,0),MATCH($DT$3,'SO JUNI 2026 (Rev.2)'!$B$5:$XI$5,0))</f>
        <v>7200</v>
      </c>
      <c r="DU35" s="320">
        <f>INDEX('Summary sales'!$A$6:$BY$50,MATCH($B35,'Summary sales'!$A$6:$A$50,0),MATCH($DT$3,'Summary sales'!$A$7:$BY$7,0))</f>
        <v>9394.1200000001118</v>
      </c>
      <c r="DV35" s="320">
        <f t="shared" si="31"/>
        <v>2194.1200000001118</v>
      </c>
      <c r="DW35" s="321">
        <f t="shared" ref="DW35:DW38" si="646">DU35/DT35</f>
        <v>1.3047388888889044</v>
      </c>
      <c r="DX35" s="320">
        <f>INDEX('SO JUNI 2026 (Rev.2)'!$B$6:$BI$51,MATCH(B35,'SO JUNI 2026 (Rev.2)'!$B$6:$B$51,0),MATCH($DX$3,'SO JUNI 2026 (Rev.2)'!$B$5:$XI$5,0))</f>
        <v>3499.876774193548</v>
      </c>
      <c r="DY35" s="320">
        <f>INDEX('Summary sales'!$A$6:$BY$50,MATCH($B35,'Summary sales'!$A$6:$A$50,0),MATCH($DX$3,'Summary sales'!$A$7:$BY$7,0))</f>
        <v>1972.7000000000116</v>
      </c>
      <c r="DZ35" s="320">
        <f t="shared" si="32"/>
        <v>-1527.1767741935364</v>
      </c>
      <c r="EA35" s="321">
        <f t="shared" ref="EA35:EA38" si="647">DY35/DX35</f>
        <v>0.56364841600875137</v>
      </c>
      <c r="EB35" s="320">
        <f>INDEX('SO JUNI 2026 (Rev.2)'!$B$6:$BI$51,MATCH(B35,'SO JUNI 2026 (Rev.2)'!$B$6:$B$51,0),MATCH($EB$3,'SO JUNI 2026 (Rev.2)'!$B$5:$XI$5,0))</f>
        <v>2043.2745161290325</v>
      </c>
      <c r="EC35" s="320">
        <f>INDEX('Summary sales'!$A$6:$BY$50,MATCH($B35,'Summary sales'!$A$6:$A$50,0),MATCH($EB$3,'Summary sales'!$A$7:$BY$7,0))</f>
        <v>1516.4899999999907</v>
      </c>
      <c r="ED35" s="320">
        <f t="shared" si="33"/>
        <v>-526.78451612904178</v>
      </c>
      <c r="EE35" s="321">
        <f t="shared" ref="EE35:EE38" si="648">EC35/EB35</f>
        <v>0.74218612723314781</v>
      </c>
      <c r="EF35" s="320">
        <f>INDEX('SO JUNI 2026 (Rev.2)'!$B$6:$BI$51,MATCH(B35,'SO JUNI 2026 (Rev.2)'!$B$6:$B$51,0),MATCH($EF$3,'SO JUNI 2026 (Rev.2)'!$B$5:$XI$5,0))</f>
        <v>0</v>
      </c>
      <c r="EG35" s="320">
        <f>INDEX('Summary sales'!$A$6:$BY$50,MATCH($B35,'Summary sales'!$A$6:$A$50,0),MATCH($EF$3,'Summary sales'!$A$7:$BY$7,0))</f>
        <v>0</v>
      </c>
      <c r="EH35" s="320">
        <f t="shared" si="34"/>
        <v>0</v>
      </c>
      <c r="EI35" s="321" t="e">
        <f t="shared" ref="EI35:EI38" si="649">EG35/EF35</f>
        <v>#DIV/0!</v>
      </c>
      <c r="EJ35" s="320">
        <f>INDEX('SO JUNI 2026 (Rev.2)'!$B$6:$BI$51,MATCH(B35,'SO JUNI 2026 (Rev.2)'!$B$6:$B$51,0),MATCH($EJ$3,'SO JUNI 2026 (Rev.2)'!$B$5:$XI$5,0))</f>
        <v>1000</v>
      </c>
      <c r="EK35" s="320">
        <f>INDEX('Summary sales'!$A$6:$BY$50,MATCH($B35,'Summary sales'!$A$6:$A$50,0),MATCH($EJ$3,'Summary sales'!$A$7:$BY$7,0))</f>
        <v>406.13000000000466</v>
      </c>
      <c r="EL35" s="320">
        <f t="shared" si="35"/>
        <v>-593.86999999999534</v>
      </c>
      <c r="EM35" s="321">
        <f t="shared" ref="EM35:EM38" si="650">EK35/EJ35</f>
        <v>0.40613000000000465</v>
      </c>
      <c r="EN35" s="320">
        <f>INDEX('SO JUNI 2026 (Rev.2)'!$B$6:$BI$51,MATCH(B35,'SO JUNI 2026 (Rev.2)'!$B$6:$B$51,0),MATCH($EN$3,'SO JUNI 2026 (Rev.2)'!$B$5:$XI$5,0))</f>
        <v>11007.047419354845</v>
      </c>
      <c r="EO35" s="320">
        <f>INDEX('Summary sales'!$A$6:$BY$50,MATCH($B35,'Summary sales'!$A$6:$A$50,0),MATCH($EN$3,'Summary sales'!$A$7:$BY$7,0))</f>
        <v>10104.439999999478</v>
      </c>
      <c r="EP35" s="320">
        <f t="shared" si="36"/>
        <v>-902.6074193553668</v>
      </c>
      <c r="EQ35" s="321">
        <f t="shared" ref="EQ35:EQ38" si="651">EO35/EN35</f>
        <v>0.91799731708539589</v>
      </c>
      <c r="ER35" s="320">
        <f>INDEX('SO JUNI 2026 (Rev.2)'!$B$6:$BI$51,MATCH(B35,'SO JUNI 2026 (Rev.2)'!$B$6:$B$51,0),MATCH($ER$3,'SO JUNI 2026 (Rev.2)'!$B$5:$XI$5,0))</f>
        <v>1519.5448387096778</v>
      </c>
      <c r="ES35" s="320">
        <f>INDEX('Summary sales'!$A$6:$BY$50,MATCH($B35,'Summary sales'!$A$6:$A$50,0),MATCH($ER$3,'Summary sales'!$A$7:$BY$7,0))</f>
        <v>1226.3999999999069</v>
      </c>
      <c r="ET35" s="320">
        <f t="shared" si="37"/>
        <v>-293.14483870977097</v>
      </c>
      <c r="EU35" s="321">
        <f t="shared" ref="EU35:EU38" si="652">ES35/ER35</f>
        <v>0.80708378506375955</v>
      </c>
      <c r="EV35" s="320">
        <f>INDEX('SO JUNI 2026 (Rev.2)'!$B$6:$BI$51,MATCH(B35,'SO JUNI 2026 (Rev.2)'!$B$6:$B$51,0),MATCH($EV$3,'SO JUNI 2026 (Rev.2)'!$B$5:$XI$5,0))</f>
        <v>3999.6741935483842</v>
      </c>
      <c r="EW35" s="320">
        <f>INDEX('Summary sales'!$A$6:$BY$50,MATCH($B35,'Summary sales'!$A$6:$A$50,0),MATCH($EV$3,'Summary sales'!$A$7:$BY$7,0))</f>
        <v>3169.2700000004843</v>
      </c>
      <c r="EX35" s="320">
        <f t="shared" si="38"/>
        <v>-830.40419354789992</v>
      </c>
      <c r="EY35" s="321">
        <f t="shared" ref="EY35:EY38" si="653">EW35/EV35</f>
        <v>0.79238204079537999</v>
      </c>
      <c r="EZ35" s="320">
        <f>INDEX('SO JUNI 2026 (Rev.2)'!$B$6:$BI$51,MATCH(B35,'SO JUNI 2026 (Rev.2)'!$B$6:$B$51,0),MATCH($EZ$3,'SO JUNI 2026 (Rev.2)'!$B$5:$XI$5,0))</f>
        <v>7000</v>
      </c>
      <c r="FA35" s="320">
        <f>INDEX('Summary sales'!$A$6:$BY$50,MATCH(B35,'Summary sales'!$A$6:$A$50,0),MATCH($EZ$3,'Summary sales'!$A$7:$BY$7,0))</f>
        <v>8788.6100000001024</v>
      </c>
      <c r="FB35" s="320">
        <f t="shared" si="39"/>
        <v>1788.6100000001024</v>
      </c>
      <c r="FC35" s="321">
        <f t="shared" ref="FC35:FC38" si="654">FA35/EZ35</f>
        <v>1.2555157142857289</v>
      </c>
      <c r="FD35" s="320">
        <f>INDEX('SO JUNI 2026 (Rev.2)'!$B$6:$BI$51,MATCH(B35,'SO JUNI 2026 (Rev.2)'!$B$6:$B$51,0),MATCH($FD$3,'SO JUNI 2026 (Rev.2)'!$B$5:$XI$5,0))</f>
        <v>8000</v>
      </c>
      <c r="FE35" s="320">
        <f>INDEX('Summary sales'!$A$6:$BY$50,MATCH($B35,'Summary sales'!$A$6:$A$50,0),MATCH($FD$3,'Summary sales'!$A$7:$BY$7,0))</f>
        <v>7259.25</v>
      </c>
      <c r="FF35" s="320">
        <f t="shared" si="40"/>
        <v>-740.75</v>
      </c>
      <c r="FG35" s="321">
        <f t="shared" ref="FG35:FG38" si="655">FE35/FD35</f>
        <v>0.90740624999999997</v>
      </c>
      <c r="FH35" s="320">
        <f>INDEX('SO JUNI 2026 (Rev.2)'!$B$6:$BI$51,MATCH(B35,'SO JUNI 2026 (Rev.2)'!$B$6:$B$51,0),MATCH($FH$3,'SO JUNI 2026 (Rev.2)'!$B$5:$XI$5,0))</f>
        <v>29000</v>
      </c>
      <c r="FI35" s="320">
        <f>INDEX('Summary sales'!$A$6:$BY$50,MATCH($B35,'Summary sales'!$A$6:$A$50,0),MATCH($FH$3,'Summary sales'!$A$7:$BY$7,0))</f>
        <v>50115.949999999255</v>
      </c>
      <c r="FJ35" s="320">
        <f t="shared" si="41"/>
        <v>21115.949999999255</v>
      </c>
      <c r="FK35" s="321">
        <f t="shared" ref="FK35:FK38" si="656">FI35/FH35</f>
        <v>1.728136206896526</v>
      </c>
      <c r="FL35" s="320">
        <f>INDEX('SO JUNI 2026 (Rev.2)'!$B$6:$BI$51,MATCH(B35,'SO JUNI 2026 (Rev.2)'!$B$6:$B$51,0),MATCH($FL$3,'SO JUNI 2026 (Rev.2)'!$B$5:$XI$5,0))</f>
        <v>8000</v>
      </c>
      <c r="FM35" s="320">
        <f>INDEX('Summary sales'!$A$6:$BY$50,MATCH(B35,'Summary sales'!$A$6:$A$50,0),MATCH($FL$3,'Summary sales'!$A$7:$BY$7,0))</f>
        <v>5454.7799999997951</v>
      </c>
      <c r="FN35" s="320">
        <f t="shared" si="42"/>
        <v>-2545.2200000002049</v>
      </c>
      <c r="FO35" s="321">
        <f t="shared" ref="FO35:FO38" si="657">FM35/FL35</f>
        <v>0.6818474999999744</v>
      </c>
      <c r="FP35" s="320">
        <f>INDEX('SO JUNI 2026 (Rev.2)'!$B$6:$BI$51,MATCH(B35,'SO JUNI 2026 (Rev.2)'!$B$6:$B$51,0),MATCH($FP$3,'SO JUNI 2026 (Rev.2)'!$B$5:$XI$5,0))</f>
        <v>3500</v>
      </c>
      <c r="FQ35" s="320">
        <f>INDEX('Summary sales'!$A$6:$BY$50,MATCH(B35,'Summary sales'!$A$6:$A$50,0),MATCH($FP$3,'Summary sales'!$A$7:$BY$7,0))</f>
        <v>3723</v>
      </c>
      <c r="FR35" s="320">
        <f t="shared" si="43"/>
        <v>223</v>
      </c>
      <c r="FS35" s="321">
        <f t="shared" ref="FS35:FS38" si="658">FQ35/FP35</f>
        <v>1.0637142857142856</v>
      </c>
      <c r="FT35" s="320">
        <f>INDEX('SO JUNI 2026 (Rev.2)'!$B$6:$BI$51,MATCH(B35,'SO JUNI 2026 (Rev.2)'!$B$6:$B$51,0),MATCH($FT$3,'SO JUNI 2026 (Rev.2)'!$B$5:$XI$5,0))</f>
        <v>850</v>
      </c>
      <c r="FU35" s="320">
        <f>INDEX('Summary sales'!$A$6:$BY$50,MATCH(B35,'Summary sales'!$A$6:$A$50,0),MATCH($FT$3,'Summary sales'!$A$7:$BY$7,0))</f>
        <v>882.83000000007451</v>
      </c>
      <c r="FV35" s="320">
        <f t="shared" si="44"/>
        <v>32.830000000074506</v>
      </c>
      <c r="FW35" s="321">
        <f t="shared" ref="FW35:FW38" si="659">FU35/FT35</f>
        <v>1.0386235294118524</v>
      </c>
      <c r="FX35" s="320">
        <f>INDEX('SO JUNI 2026 (Rev.2)'!$B$6:$BI$51,MATCH(B35,'SO JUNI 2026 (Rev.2)'!$B$6:$B$51,0),MATCH($FX$3,'SO JUNI 2026 (Rev.2)'!$B$5:$XI$5,0))</f>
        <v>3800</v>
      </c>
      <c r="FY35" s="320">
        <f>INDEX('Summary sales'!$A$6:$BY$50,MATCH(B35,'Summary sales'!$A$6:$A$50,0),MATCH($FX$3,'Summary sales'!$A$7:$BY$7,0))</f>
        <v>3830.1100000003353</v>
      </c>
      <c r="FZ35" s="320">
        <f t="shared" si="45"/>
        <v>30.110000000335276</v>
      </c>
      <c r="GA35" s="321">
        <f t="shared" ref="GA35:GA38" si="660">FY35/FX35</f>
        <v>1.0079236842106145</v>
      </c>
      <c r="GB35" s="320">
        <f>INDEX('SO JUNI 2026 (Rev.2)'!$B$6:$BI$51,MATCH(B35,'SO JUNI 2026 (Rev.2)'!$B$6:$B$51,0),MATCH($GB$3,'SO JUNI 2026 (Rev.2)'!$B$5:$XI$5,0))</f>
        <v>2044.9996774193546</v>
      </c>
      <c r="GC35" s="320">
        <f>INDEX('Summary sales'!$A$6:$BY$50,MATCH(B35,'Summary sales'!$A$6:$A$50,0),MATCH($GB$3,'Summary sales'!$A$7:$BY$7,0))</f>
        <v>1862.8499999998603</v>
      </c>
      <c r="GD35" s="320">
        <f t="shared" si="46"/>
        <v>-182.14967741949431</v>
      </c>
      <c r="GE35" s="321">
        <f t="shared" ref="GE35:GE38" si="661">GC35/GB35</f>
        <v>0.91092923904547785</v>
      </c>
      <c r="GF35" s="320">
        <f>INDEX('SO JUNI 2026 (Rev.2)'!$B$6:$BI$51,MATCH(B35,'SO JUNI 2026 (Rev.2)'!$B$6:$B$51,0),MATCH($GF$3,'SO JUNI 2026 (Rev.2)'!$B$5:$XI$5,0))</f>
        <v>369.61070967741654</v>
      </c>
      <c r="GG35" s="320">
        <f>INDEX('Summary sales'!$A$6:$BY$50,MATCH(B35,'Summary sales'!$A$6:$A$50,0),MATCH($GF$3,'Summary sales'!$A$7:$BY$7,0))</f>
        <v>0</v>
      </c>
      <c r="GH35" s="320">
        <f t="shared" si="47"/>
        <v>-369.61070967741654</v>
      </c>
      <c r="GI35" s="321">
        <f t="shared" ref="GI35:GI38" si="662">GG35/GF35</f>
        <v>0</v>
      </c>
      <c r="GJ35" s="320">
        <f>INDEX('SO JUNI 2026 (Rev.2)'!$B$6:$BI$51,MATCH(B35,'SO JUNI 2026 (Rev.2)'!$B$6:$B$51,0),MATCH($GJ$3,'SO JUNI 2026 (Rev.2)'!$B$5:$XI$5,0))</f>
        <v>0</v>
      </c>
      <c r="GK35" s="320">
        <f>INDEX('Summary sales'!$A$6:$BY$50,MATCH(B35,'Summary sales'!$A$6:$A$50,0),MATCH($GJ$3,'Summary sales'!$A$7:$BY$7,0))</f>
        <v>0</v>
      </c>
      <c r="GL35" s="320">
        <f t="shared" si="48"/>
        <v>0</v>
      </c>
      <c r="GM35" s="321" t="e">
        <f t="shared" ref="GM35:GM38" si="663">GK35/GJ35</f>
        <v>#DIV/0!</v>
      </c>
      <c r="GN35" s="320">
        <f>INDEX('SO JUNI 2026 (Rev.2)'!$B$6:$BI$51,MATCH(B35,'SO JUNI 2026 (Rev.2)'!$B$6:$B$51,0),MATCH($GN$3,'SO JUNI 2026 (Rev.2)'!$B$5:$XI$5,0))</f>
        <v>0</v>
      </c>
      <c r="GO35" s="320">
        <f>INDEX('Summary sales'!$A$6:$BY$50,MATCH($B35,'Summary sales'!$A$6:$A$50,0),MATCH($GN$3,'Summary sales'!$A$7:$BY$7,0))</f>
        <v>0</v>
      </c>
      <c r="GP35" s="320">
        <f t="shared" si="49"/>
        <v>0</v>
      </c>
      <c r="GQ35" s="321" t="e">
        <f t="shared" ref="GQ35:GQ38" si="664">GO35/GN35</f>
        <v>#DIV/0!</v>
      </c>
      <c r="GR35" s="320">
        <f>INDEX('SO JUNI 2026 (Rev.2)'!$B$6:$BI$51,MATCH(B35,'SO JUNI 2026 (Rev.2)'!$B$6:$B$51,0),MATCH($GR$3,'SO JUNI 2026 (Rev.2)'!$B$5:$XI$5,0))</f>
        <v>1121.900322580635</v>
      </c>
      <c r="GS35" s="320">
        <f>INDEX('Summary sales'!$A$6:$BY$50,MATCH($B35,'Summary sales'!$A$6:$A$50,0),MATCH($GR$3,'Summary sales'!$A$7:$BY$7,0))</f>
        <v>1683.2799999997951</v>
      </c>
      <c r="GT35" s="320">
        <f t="shared" si="50"/>
        <v>561.37967741916009</v>
      </c>
      <c r="GU35" s="321">
        <f t="shared" ref="GU35:GU38" si="665">GS35/GR35</f>
        <v>1.5003828469608196</v>
      </c>
      <c r="GV35" s="320">
        <f>INDEX('SO JUNI 2026 (Rev.2)'!$B$6:$BI$51,MATCH(B35,'SO JUNI 2026 (Rev.2)'!$B$6:$B$51,0),MATCH($GV$3,'SO JUNI 2026 (Rev.2)'!$B$5:$XI$5,0))</f>
        <v>1800</v>
      </c>
      <c r="GW35" s="320">
        <f>INDEX('Summary sales'!$A$6:$BY$50,MATCH(B35,'Summary sales'!$A$6:$A$50,0),MATCH($GV$3,'Summary sales'!$A$7:$BY$7,0))</f>
        <v>2796.6100000000006</v>
      </c>
      <c r="GX35" s="320">
        <f t="shared" si="51"/>
        <v>996.61000000000058</v>
      </c>
      <c r="GY35" s="321">
        <f t="shared" ref="GY35:GY38" si="666">GW35/GV35</f>
        <v>1.5536722222222226</v>
      </c>
      <c r="GZ35" s="320">
        <f>INDEX('SO JUNI 2026 (Rev.2)'!$B$6:$BI$51,MATCH(B35,'SO JUNI 2026 (Rev.2)'!$B$6:$B$51,0),MATCH($GZ$3,'SO JUNI 2026 (Rev.2)'!$B$5:$XI$5,0))</f>
        <v>2499.7025806451697</v>
      </c>
      <c r="HA35" s="320">
        <f>INDEX('Summary sales'!$A$6:$BY$50,MATCH(B35,'Summary sales'!$A$6:$A$50,0),MATCH($GZ$3,'Summary sales'!$A$7:$BY$7,0))</f>
        <v>3.4399999999441206</v>
      </c>
      <c r="HB35" s="320">
        <f t="shared" si="52"/>
        <v>-2496.2625806452256</v>
      </c>
      <c r="HC35" s="321">
        <f t="shared" ref="HC35:HC38" si="667">HA35/GZ35</f>
        <v>1.3761637190678347E-3</v>
      </c>
      <c r="HD35" s="320">
        <f>INDEX('SO JUNI 2026 (Rev.2)'!$B$6:$BI$51,MATCH(B35,'SO JUNI 2026 (Rev.2)'!$B$6:$B$51,0),MATCH($HD$3,'SO JUNI 2026 (Rev.2)'!$B$5:$XI$5,0))</f>
        <v>15000</v>
      </c>
      <c r="HE35" s="320">
        <f>INDEX('Summary sales'!$A$6:$BY$50,MATCH(B35,'Summary sales'!$A$6:$A$50,0),MATCH($HD$3,'Summary sales'!$A$7:$BY$7,0))</f>
        <v>20788.260999999999</v>
      </c>
      <c r="HF35" s="320">
        <f t="shared" si="53"/>
        <v>5788.2609999999986</v>
      </c>
      <c r="HG35" s="321">
        <f t="shared" ref="HG35:HG38" si="668">HE35/HD35</f>
        <v>1.3858840666666665</v>
      </c>
      <c r="HH35" s="320">
        <f>INDEX('SO JUNI 2026 (Rev.2)'!$B$6:$BI$51,MATCH(B35,'SO JUNI 2026 (Rev.2)'!$B$6:$B$51,0),MATCH($HH$3,'SO JUNI 2026 (Rev.2)'!$B$5:$XI$5,0))</f>
        <v>13500</v>
      </c>
      <c r="HI35" s="320">
        <f>INDEX('Summary sales'!$A$6:$BY$50,MATCH(B35,'Summary sales'!$A$6:$A$50,0),MATCH($HH$3,'Summary sales'!$A$7:$BY$7,0))</f>
        <v>4989.7819999977946</v>
      </c>
      <c r="HJ35" s="320">
        <f t="shared" si="54"/>
        <v>-8510.2180000022054</v>
      </c>
      <c r="HK35" s="353">
        <f t="shared" ref="HK35:HK38" si="669">HI35/HH35</f>
        <v>0.36961348148131812</v>
      </c>
    </row>
    <row r="36" spans="1:219" ht="15" customHeight="1">
      <c r="A36" s="687"/>
      <c r="B36" s="318">
        <f t="shared" ref="B36:B38" si="670">B35+1</f>
        <v>46199</v>
      </c>
      <c r="C36" s="319" t="str">
        <f t="shared" si="615"/>
        <v>Jum</v>
      </c>
      <c r="D36" s="320">
        <f t="shared" si="616"/>
        <v>222286.63232258061</v>
      </c>
      <c r="E36" s="320">
        <f t="shared" ca="1" si="617"/>
        <v>217941.19599999985</v>
      </c>
      <c r="F36" s="320">
        <f t="shared" ca="1" si="1"/>
        <v>-4345.436322580761</v>
      </c>
      <c r="G36" s="321">
        <f t="shared" ca="1" si="618"/>
        <v>0.98045120267837471</v>
      </c>
      <c r="H36" s="320">
        <f>INDEX('SO JUNI 2026 (Rev.2)'!$B$6:$BI$51,MATCH(B36,'SO JUNI 2026 (Rev.2)'!$B$6:$B$51,0),MATCH($H$3,'SO JUNI 2026 (Rev.2)'!$B$5:$XI$5,0))</f>
        <v>1199.5729032258068</v>
      </c>
      <c r="I36" s="320">
        <f>INDEX('Summary sales'!$A$6:$BY$50,MATCH(B36,'Summary sales'!$A$6:$A$50,0),MATCH($H$3,'Summary sales'!$A$7:$BY$7,0))</f>
        <v>1285.559999999823</v>
      </c>
      <c r="J36" s="320">
        <f t="shared" si="2"/>
        <v>85.987096774016209</v>
      </c>
      <c r="K36" s="321">
        <f t="shared" si="619"/>
        <v>1.071681426400001</v>
      </c>
      <c r="L36" s="320">
        <f>INDEX('SO JUNI 2026 (Rev.2)'!$B$6:$BI$51,MATCH(B36,'SO JUNI 2026 (Rev.2)'!$B$6:$B$51,0),MATCH($L$3,'SO JUNI 2026 (Rev.2)'!$B$5:$XI$5,0))</f>
        <v>2000</v>
      </c>
      <c r="M36" s="320">
        <f>INDEX('Summary sales'!$A$6:$BY$50,MATCH($B36,'Summary sales'!$A$6:$A$50,0),MATCH($L$3,'Summary sales'!$A$7:$BY$7,0))</f>
        <v>1513.359999999404</v>
      </c>
      <c r="N36" s="320">
        <f t="shared" si="3"/>
        <v>-486.64000000059605</v>
      </c>
      <c r="O36" s="321">
        <f t="shared" si="620"/>
        <v>0.75667999999970192</v>
      </c>
      <c r="P36" s="320">
        <f>INDEX('SO JUNI 2026 (Rev.2)'!$B$6:$BI$51,MATCH(B36,'SO JUNI 2026 (Rev.2)'!$B$6:$B$51,0),MATCH($P$3,'SO JUNI 2026 (Rev.2)'!$B$5:$XI$5,0))</f>
        <v>1200</v>
      </c>
      <c r="Q36" s="320">
        <f>INDEX('Summary sales'!$A$6:$BY$50,MATCH($B36,'Summary sales'!$A$6:$A$50,0),MATCH($P$3,'Summary sales'!$A$7:$BY$7,0))</f>
        <v>1167.2900000000373</v>
      </c>
      <c r="R36" s="320">
        <f t="shared" si="4"/>
        <v>-32.709999999962747</v>
      </c>
      <c r="S36" s="321">
        <f t="shared" si="621"/>
        <v>0.9727416666666977</v>
      </c>
      <c r="T36" s="320">
        <f>INDEX('SO JUNI 2026 (Rev.2)'!$B$6:$BI$51,MATCH(B36,'SO JUNI 2026 (Rev.2)'!$B$6:$B$51,0),MATCH($T$3,'SO JUNI 2026 (Rev.2)'!$B$5:$XI$5,0))</f>
        <v>3300</v>
      </c>
      <c r="U36" s="320">
        <f>INDEX('Summary sales'!$A$6:$BY$50,MATCH($B36,'Summary sales'!$A$6:$A$50,0),MATCH($T$3,'Summary sales'!$A$7:$BY$7,0))</f>
        <v>3089.3999999999069</v>
      </c>
      <c r="V36" s="320">
        <f t="shared" si="5"/>
        <v>-210.60000000009313</v>
      </c>
      <c r="W36" s="321">
        <f t="shared" si="622"/>
        <v>0.93618181818178992</v>
      </c>
      <c r="X36" s="320">
        <f>INDEX('SO JUNI 2026 (Rev.2)'!$B$6:$BI$51,MATCH(B36,'SO JUNI 2026 (Rev.2)'!$B$6:$B$51,0),MATCH($X$3,'SO JUNI 2026 (Rev.2)'!$B$5:$XI$5,0))</f>
        <v>644.02064516129087</v>
      </c>
      <c r="Y36" s="320">
        <f>INDEX('Summary sales'!$A$6:$BY$50,MATCH($B36,'Summary sales'!$A$6:$A$50,0),MATCH($X$3,'Summary sales'!$A$7:$BY$7,0))</f>
        <v>697.46999999997206</v>
      </c>
      <c r="Z36" s="320">
        <f t="shared" si="6"/>
        <v>53.449354838681188</v>
      </c>
      <c r="AA36" s="321">
        <f t="shared" si="623"/>
        <v>1.0829932320341922</v>
      </c>
      <c r="AB36" s="320">
        <f>INDEX('SO JUNI 2026 (Rev.2)'!$B$6:$BI$51,MATCH(B36,'SO JUNI 2026 (Rev.2)'!$B$6:$B$51,0),MATCH($AB$3,'SO JUNI 2026 (Rev.2)'!$B$5:$XI$5,0))</f>
        <v>0</v>
      </c>
      <c r="AC36" s="320">
        <f>INDEX('Summary sales'!$A$6:$BY$50,MATCH($B36,'Summary sales'!$A$6:$A$50,0),MATCH($AB$3,'Summary sales'!$A$7:$BY$7,0))</f>
        <v>0</v>
      </c>
      <c r="AD36" s="320">
        <f t="shared" si="624"/>
        <v>0</v>
      </c>
      <c r="AE36" s="321">
        <f t="shared" si="566"/>
        <v>0</v>
      </c>
      <c r="AF36" s="320">
        <f>INDEX('SO JUNI 2026 (Rev.2)'!$B$6:$BI$51,MATCH(B36,'SO JUNI 2026 (Rev.2)'!$B$6:$B$51,0),MATCH($AF$3,'SO JUNI 2026 (Rev.2)'!$B$5:$XI$5,0))</f>
        <v>150</v>
      </c>
      <c r="AG36" s="320">
        <f>INDEX('Summary sales'!$A$6:$BY$50,MATCH($B36,'Summary sales'!$A$6:$A$50,0),MATCH($AF$3,'Summary sales'!$A$7:$BY$7,0))</f>
        <v>52.630000000004657</v>
      </c>
      <c r="AH36" s="320">
        <f t="shared" si="8"/>
        <v>-97.369999999995343</v>
      </c>
      <c r="AI36" s="321">
        <f t="shared" si="625"/>
        <v>0.35086666666669769</v>
      </c>
      <c r="AJ36" s="320">
        <f>INDEX('SO JUNI 2026 (Rev.2)'!$B$6:$BI$51,MATCH(B36,'SO JUNI 2026 (Rev.2)'!$B$6:$B$51,0),MATCH($AJ$3,'SO JUNI 2026 (Rev.2)'!$B$5:$XI$5,0))</f>
        <v>603.76322580644887</v>
      </c>
      <c r="AK36" s="320">
        <f>INDEX('Summary sales'!$A$6:$BY$50,MATCH($B36,'Summary sales'!$A$6:$A$50,0),MATCH($AJ$3,'Summary sales'!$A$7:$BY$7,0))</f>
        <v>974.04000000003725</v>
      </c>
      <c r="AL36" s="320">
        <f t="shared" si="9"/>
        <v>370.27677419358838</v>
      </c>
      <c r="AM36" s="321">
        <f t="shared" si="626"/>
        <v>1.6132814294858855</v>
      </c>
      <c r="AN36" s="320">
        <f>INDEX('SO JUNI 2026 (Rev.2)'!$B$6:$BI$51,MATCH(B36,'SO JUNI 2026 (Rev.2)'!$B$6:$B$51,0),MATCH($AN$3,'SO JUNI 2026 (Rev.2)'!$B$5:$XI$5,0))</f>
        <v>673.27548387096704</v>
      </c>
      <c r="AO36" s="320">
        <f>INDEX('Summary sales'!$A$6:$BY$50,MATCH($B36,'Summary sales'!$A$6:$A$50,0),MATCH($AN$3,'Summary sales'!$A$7:$BY$7,0))</f>
        <v>641.86999999999534</v>
      </c>
      <c r="AP36" s="320">
        <f t="shared" si="10"/>
        <v>-31.405483870971693</v>
      </c>
      <c r="AQ36" s="321">
        <f t="shared" si="627"/>
        <v>0.95335418469360078</v>
      </c>
      <c r="AR36" s="320">
        <f>INDEX('SO JUNI 2026 (Rev.2)'!$B$6:$BI$51,MATCH(B36,'SO JUNI 2026 (Rev.2)'!$B$6:$B$51,0),MATCH($AR$3,'SO JUNI 2026 (Rev.2)'!$B$5:$XI$5,0))</f>
        <v>5500</v>
      </c>
      <c r="AS36" s="320">
        <f>INDEX('Summary sales'!$A$6:$BY$50,MATCH($B36,'Summary sales'!$A$6:$A$50,0),MATCH($AR$3,'Summary sales'!$A$7:$BY$7,0))</f>
        <v>6034.4900000002235</v>
      </c>
      <c r="AT36" s="320">
        <f t="shared" si="11"/>
        <v>534.49000000022352</v>
      </c>
      <c r="AU36" s="321">
        <f t="shared" si="628"/>
        <v>1.0971800000000407</v>
      </c>
      <c r="AV36" s="320">
        <f>INDEX('SO JUNI 2026 (Rev.2)'!$B$6:$BI$51,MATCH(B36,'SO JUNI 2026 (Rev.2)'!$B$6:$B$51,0),MATCH($AV$3,'SO JUNI 2026 (Rev.2)'!$B$5:$XI$5,0))</f>
        <v>6000</v>
      </c>
      <c r="AW36" s="320">
        <f>INDEX('Summary sales'!$A$6:$BY$50,MATCH($B36,'Summary sales'!$A$6:$A$50,0),MATCH($AV$3,'Summary sales'!$A$7:$BY$7,0))</f>
        <v>3722.6000000000931</v>
      </c>
      <c r="AX36" s="320">
        <f t="shared" si="12"/>
        <v>-2277.3999999999069</v>
      </c>
      <c r="AY36" s="321">
        <f t="shared" si="629"/>
        <v>0.62043333333334882</v>
      </c>
      <c r="AZ36" s="320">
        <f>INDEX('SO JUNI 2026 (Rev.2)'!$B$6:$BI$51,MATCH(B36,'SO JUNI 2026 (Rev.2)'!$B$6:$B$51,0),MATCH($AZ$3,'SO JUNI 2026 (Rev.2)'!$B$5:$XI$5,0))</f>
        <v>2500</v>
      </c>
      <c r="BA36" s="320">
        <f>INDEX('Summary sales'!$A$6:$BY$50,MATCH($B36,'Summary sales'!$A$6:$A$50,0),MATCH($AZ$3,'Summary sales'!$A$7:$BY$7,0))</f>
        <v>271.51000000000931</v>
      </c>
      <c r="BB36" s="320">
        <f t="shared" si="13"/>
        <v>-2228.4899999999907</v>
      </c>
      <c r="BC36" s="321">
        <f t="shared" si="630"/>
        <v>0.10860400000000373</v>
      </c>
      <c r="BD36" s="320">
        <f>INDEX('SO JUNI 2026 (Rev.2)'!$B$6:$BI$51,MATCH(B36,'SO JUNI 2026 (Rev.2)'!$B$6:$B$51,0),MATCH($BD$3,'SO JUNI 2026 (Rev.2)'!$B$5:$XI$5,0))</f>
        <v>750</v>
      </c>
      <c r="BE36" s="320">
        <f>INDEX('Summary sales'!$A$6:$BY$50,MATCH($B36,'Summary sales'!$A$6:$A$50,0),MATCH($BD$3,'Summary sales'!$A$7:$BY$7,0))</f>
        <v>785.7699999999968</v>
      </c>
      <c r="BF36" s="320">
        <f t="shared" si="14"/>
        <v>35.769999999996799</v>
      </c>
      <c r="BG36" s="321">
        <f t="shared" si="631"/>
        <v>1.0476933333333291</v>
      </c>
      <c r="BH36" s="320">
        <f>INDEX('SO JUNI 2026 (Rev.2)'!$B$6:$BI$51,MATCH(B36,'SO JUNI 2026 (Rev.2)'!$B$6:$B$51,0),MATCH($BH$3,'SO JUNI 2026 (Rev.2)'!$B$5:$XI$5,0))</f>
        <v>9300</v>
      </c>
      <c r="BI36" s="320">
        <f>INDEX('Summary sales'!$A$6:$BY$50,MATCH($B36,'Summary sales'!$A$6:$A$50,0),MATCH($BH$3,'Summary sales'!$A$7:$BY$7,0))</f>
        <v>10891.910000000149</v>
      </c>
      <c r="BJ36" s="320">
        <f t="shared" si="15"/>
        <v>1591.910000000149</v>
      </c>
      <c r="BK36" s="321">
        <f t="shared" si="632"/>
        <v>1.1711731182795859</v>
      </c>
      <c r="BL36" s="320">
        <f>INDEX('SO JUNI 2026 (Rev.2)'!$B$6:$BI$51,MATCH(B36,'SO JUNI 2026 (Rev.2)'!$B$6:$B$51,0),MATCH($BL$3,'SO JUNI 2026 (Rev.2)'!$B$5:$XI$5,0))</f>
        <v>9000.0570967741915</v>
      </c>
      <c r="BM36" s="320">
        <f>INDEX('Summary sales'!$A$6:$BY$50,MATCH($B36,'Summary sales'!$A$6:$A$50,0),MATCH($BL$3,'Summary sales'!$A$7:$BY$7,0))</f>
        <v>6016.25</v>
      </c>
      <c r="BN36" s="320">
        <f t="shared" si="16"/>
        <v>-2983.8070967741915</v>
      </c>
      <c r="BO36" s="321">
        <f t="shared" si="633"/>
        <v>0.66846798140384578</v>
      </c>
      <c r="BP36" s="320">
        <f>INDEX('SO JUNI 2026 (Rev.2)'!$B$6:$BI$51,MATCH(B36,'SO JUNI 2026 (Rev.2)'!$B$6:$B$51,0),MATCH($BP$3,'SO JUNI 2026 (Rev.2)'!$B$5:$XI$5,0))</f>
        <v>1300</v>
      </c>
      <c r="BQ36" s="320">
        <f>INDEX('Summary sales'!$A$6:$BY$50,MATCH($B36,'Summary sales'!$A$6:$A$50,0),MATCH($BP$3,'Summary sales'!$A$7:$BY$7,0))</f>
        <v>1390.9000000000233</v>
      </c>
      <c r="BR36" s="320">
        <f t="shared" si="17"/>
        <v>90.900000000023283</v>
      </c>
      <c r="BS36" s="321">
        <f t="shared" si="634"/>
        <v>1.0699230769230947</v>
      </c>
      <c r="BT36" s="320">
        <f>INDEX('SO JUNI 2026 (Rev.2)'!$B$6:$BI$51,MATCH(B36,'SO JUNI 2026 (Rev.2)'!$B$6:$B$51,0),MATCH($BT$3,'SO JUNI 2026 (Rev.2)'!$B$5:$XI$5,0))</f>
        <v>1000</v>
      </c>
      <c r="BU36" s="320">
        <f>INDEX('Summary sales'!$A$6:$BY$50,MATCH($B36,'Summary sales'!$A$6:$A$50,0),MATCH($BT$3,'Summary sales'!$A$7:$BY$7,0))</f>
        <v>1572.4719999999506</v>
      </c>
      <c r="BV36" s="320">
        <f t="shared" si="18"/>
        <v>572.47199999995064</v>
      </c>
      <c r="BW36" s="321">
        <f t="shared" si="635"/>
        <v>1.5724719999999506</v>
      </c>
      <c r="BX36" s="320">
        <f>INDEX('SO JUNI 2026 (Rev.2)'!$B$6:$BI$51,MATCH(B36,'SO JUNI 2026 (Rev.2)'!$B$6:$B$51,0),MATCH($BX$3,'SO JUNI 2026 (Rev.2)'!$B$5:$XI$5,0))</f>
        <v>5500</v>
      </c>
      <c r="BY36" s="320">
        <f ca="1">INDEX('Summary sales'!$A$6:$BY$50,MATCH($B36,'Summary sales'!$A$6:$A$50,0),MATCH($BX$3,'Summary sales'!$A$7:$BY$7,0))</f>
        <v>5756.92</v>
      </c>
      <c r="BZ36" s="320">
        <f t="shared" ca="1" si="19"/>
        <v>256.92000000000007</v>
      </c>
      <c r="CA36" s="321">
        <f t="shared" ca="1" si="636"/>
        <v>1.0467127272727272</v>
      </c>
      <c r="CB36" s="320">
        <f>INDEX('SO JUNI 2026 (Rev.2)'!$B$6:$BI$51,MATCH(B36,'SO JUNI 2026 (Rev.2)'!$B$6:$B$51,0),MATCH($CB$3,'SO JUNI 2026 (Rev.2)'!$B$5:$XI$5,0))</f>
        <v>0</v>
      </c>
      <c r="CC36" s="320">
        <f>INDEX('Summary sales'!$A$6:$BY$50,MATCH($B36,'Summary sales'!$A$6:$A$50,0),MATCH($CB$3,'Summary sales'!$A$7:$BY$7,0))</f>
        <v>0</v>
      </c>
      <c r="CD36" s="320">
        <f t="shared" si="20"/>
        <v>0</v>
      </c>
      <c r="CE36" s="321" t="e">
        <f t="shared" si="637"/>
        <v>#DIV/0!</v>
      </c>
      <c r="CF36" s="320">
        <f>INDEX('SO JUNI 2026 (Rev.2)'!$B$6:$BI$51,MATCH(B36,'SO JUNI 2026 (Rev.2)'!$B$6:$B$51,0),MATCH($CF$3,'SO JUNI 2026 (Rev.2)'!$B$5:$XI$5,0))</f>
        <v>89.451612903225808</v>
      </c>
      <c r="CG36" s="320">
        <f>INDEX('Summary sales'!$A$6:$BY$50,MATCH($B36,'Summary sales'!$A$6:$A$50,0),MATCH($CF$3,'Summary sales'!$A$7:$BY$7,0))</f>
        <v>74.585000000006403</v>
      </c>
      <c r="CH36" s="320">
        <f t="shared" si="21"/>
        <v>-14.866612903219405</v>
      </c>
      <c r="CI36" s="321">
        <f t="shared" si="638"/>
        <v>0.83380274071409965</v>
      </c>
      <c r="CJ36" s="320">
        <f>INDEX('SO JUNI 2026 (Rev.2)'!$B$6:$BI$51,MATCH(B36,'SO JUNI 2026 (Rev.2)'!$B$6:$B$51,0),MATCH($CJ$3,'SO JUNI 2026 (Rev.2)'!$B$5:$XI$5,0))</f>
        <v>3500</v>
      </c>
      <c r="CK36" s="320">
        <f>INDEX('Summary sales'!$A$6:$BY$50,MATCH($B36,'Summary sales'!$A$6:$A$50,0),MATCH($CJ$3,'Summary sales'!$A$7:$BY$7,0))</f>
        <v>2634.5</v>
      </c>
      <c r="CL36" s="320">
        <f t="shared" si="22"/>
        <v>-865.5</v>
      </c>
      <c r="CM36" s="321">
        <f t="shared" si="639"/>
        <v>0.75271428571428567</v>
      </c>
      <c r="CN36" s="320">
        <f>INDEX('SO JUNI 2026 (Rev.2)'!$B$6:$BI$51,MATCH(B36,'SO JUNI 2026 (Rev.2)'!$B$6:$B$51,0),MATCH($CN$3,'SO JUNI 2026 (Rev.2)'!$B$5:$XI$5,0))</f>
        <v>5500</v>
      </c>
      <c r="CO36" s="320">
        <f>INDEX('Summary sales'!$A$6:$BY$50,MATCH($B36,'Summary sales'!$A$6:$A$50,0),MATCH($CN$3,'Summary sales'!$A$7:$BY$7,0))</f>
        <v>7113.5</v>
      </c>
      <c r="CP36" s="320">
        <f t="shared" si="23"/>
        <v>1613.5</v>
      </c>
      <c r="CQ36" s="321">
        <f t="shared" si="582"/>
        <v>1.2933636363636363</v>
      </c>
      <c r="CR36" s="320">
        <f>INDEX('SO JUNI 2026 (Rev.2)'!$B$6:$BI$51,MATCH(B36,'SO JUNI 2026 (Rev.2)'!$B$6:$B$51,0),MATCH($CR$3,'SO JUNI 2026 (Rev.2)'!$B$5:$XI$5,0))</f>
        <v>0</v>
      </c>
      <c r="CS36" s="320">
        <f>INDEX('Summary sales'!$A$6:$BY$50,MATCH($B36,'Summary sales'!$A$6:$A$50,0),MATCH($CR$3,'Summary sales'!$A$7:$BY$7,0))</f>
        <v>0</v>
      </c>
      <c r="CT36" s="320">
        <f t="shared" si="24"/>
        <v>0</v>
      </c>
      <c r="CU36" s="321">
        <f t="shared" si="640"/>
        <v>1.2933636363636363</v>
      </c>
      <c r="CV36" s="320">
        <f>INDEX('SO JUNI 2026 (Rev.2)'!$B$6:$BI$51,MATCH(B36,'SO JUNI 2026 (Rev.2)'!$B$6:$B$51,0),MATCH($CV$3,'SO JUNI 2026 (Rev.2)'!$B$5:$XI$5,0))</f>
        <v>4000</v>
      </c>
      <c r="CW36" s="320">
        <f>INDEX('Summary sales'!$A$6:$BY$50,MATCH($B36,'Summary sales'!$A$6:$A$50,0),MATCH($CV$3,'Summary sales'!$A$7:$BY$7,0))</f>
        <v>7534.9100000000326</v>
      </c>
      <c r="CX36" s="320">
        <f t="shared" si="25"/>
        <v>3534.9100000000326</v>
      </c>
      <c r="CY36" s="321">
        <f t="shared" si="584"/>
        <v>1.8837275000000082</v>
      </c>
      <c r="CZ36" s="320">
        <f>INDEX('SO JUNI 2026 (Rev.2)'!$B$6:$BI$51,MATCH(B36,'SO JUNI 2026 (Rev.2)'!$B$6:$B$51,0),MATCH($CZ$3,'SO JUNI 2026 (Rev.2)'!$B$5:$XI$5,0))</f>
        <v>5000</v>
      </c>
      <c r="DA36" s="320">
        <f>INDEX('Summary sales'!$A$6:$BY$50,MATCH($B36,'Summary sales'!$A$6:$A$50,0),MATCH($CZ$3,'Summary sales'!$A$7:$BY$7,0))</f>
        <v>6904.1499999999942</v>
      </c>
      <c r="DB36" s="320">
        <f t="shared" si="26"/>
        <v>1904.1499999999942</v>
      </c>
      <c r="DC36" s="321">
        <f t="shared" si="641"/>
        <v>1.8837275000000082</v>
      </c>
      <c r="DD36" s="320">
        <f>INDEX('SO JUNI 2026 (Rev.2)'!$B$6:$BI$51,MATCH(B36,'SO JUNI 2026 (Rev.2)'!$B$6:$B$51,0),MATCH($DD$3,'SO JUNI 2026 (Rev.2)'!$B$5:$XI$5,0))</f>
        <v>8000</v>
      </c>
      <c r="DE36" s="320">
        <f>INDEX('Summary sales'!$A$6:$BY$50,MATCH($B36,'Summary sales'!$A$6:$A$50,0),MATCH($DD$3,'Summary sales'!$A$7:$BY$7,0))</f>
        <v>6325.8000000000466</v>
      </c>
      <c r="DF36" s="320">
        <f t="shared" si="27"/>
        <v>-1674.1999999999534</v>
      </c>
      <c r="DG36" s="321">
        <f t="shared" si="642"/>
        <v>0.79072500000000578</v>
      </c>
      <c r="DH36" s="320">
        <f>INDEX('SO JUNI 2026 (Rev.2)'!$B$6:$BI$51,MATCH(B36,'SO JUNI 2026 (Rev.2)'!$B$6:$B$51,0),MATCH($DH$3,'SO JUNI 2026 (Rev.2)'!$B$5:$XI$5,0))</f>
        <v>16000</v>
      </c>
      <c r="DI36" s="320">
        <f>INDEX('Summary sales'!$A$6:$BY$50,MATCH($B36,'Summary sales'!$A$6:$A$50,0),MATCH($DH$3,'Summary sales'!$A$7:$BY$7,0))</f>
        <v>11616.853000000119</v>
      </c>
      <c r="DJ36" s="320">
        <f t="shared" si="28"/>
        <v>-4383.1469999998808</v>
      </c>
      <c r="DK36" s="321">
        <f t="shared" si="643"/>
        <v>0.72605331250000749</v>
      </c>
      <c r="DL36" s="320">
        <f>INDEX('SO JUNI 2026 (Rev.2)'!$B$6:$BI$51,MATCH(B36,'SO JUNI 2026 (Rev.2)'!$B$6:$B$51,0),MATCH($DL$3,'SO JUNI 2026 (Rev.2)'!$B$5:$XI$5,0))</f>
        <v>2020.8603225806426</v>
      </c>
      <c r="DM36" s="320">
        <f>INDEX('Summary sales'!$A$6:$BY$50,MATCH($B36,'Summary sales'!$A$6:$A$50,0),MATCH($DL$3,'Summary sales'!$A$7:$BY$7,0))</f>
        <v>2132.6399999996647</v>
      </c>
      <c r="DN36" s="320">
        <f t="shared" si="29"/>
        <v>111.77967741902216</v>
      </c>
      <c r="DO36" s="321">
        <f t="shared" si="644"/>
        <v>1.0553129160734271</v>
      </c>
      <c r="DP36" s="320">
        <f>INDEX('SO JUNI 2026 (Rev.2)'!$B$6:$BI$51,MATCH(B36,'SO JUNI 2026 (Rev.2)'!$B$6:$B$51,0),MATCH($DP$3,'SO JUNI 2026 (Rev.2)'!$B$5:$XI$5,0))</f>
        <v>800</v>
      </c>
      <c r="DQ36" s="320">
        <f>INDEX('Summary sales'!$A$6:$BY$50,MATCH($B36,'Summary sales'!$A$6:$A$50,0),MATCH($DP$3,'Summary sales'!$A$7:$BY$7,0))</f>
        <v>31.03000000002794</v>
      </c>
      <c r="DR36" s="320">
        <f t="shared" si="30"/>
        <v>-768.96999999997206</v>
      </c>
      <c r="DS36" s="321">
        <f t="shared" si="645"/>
        <v>3.8787500000034926E-2</v>
      </c>
      <c r="DT36" s="320">
        <f>INDEX('SO JUNI 2026 (Rev.2)'!$B$6:$BI$51,MATCH(B36,'SO JUNI 2026 (Rev.2)'!$B$6:$B$51,0),MATCH($DT$3,'SO JUNI 2026 (Rev.2)'!$B$5:$XI$5,0))</f>
        <v>7200</v>
      </c>
      <c r="DU36" s="320">
        <f>INDEX('Summary sales'!$A$6:$BY$50,MATCH($B36,'Summary sales'!$A$6:$A$50,0),MATCH($DT$3,'Summary sales'!$A$7:$BY$7,0))</f>
        <v>8686.7599999997765</v>
      </c>
      <c r="DV36" s="320">
        <f t="shared" si="31"/>
        <v>1486.7599999997765</v>
      </c>
      <c r="DW36" s="321">
        <f t="shared" si="646"/>
        <v>1.2064944444444134</v>
      </c>
      <c r="DX36" s="320">
        <f>INDEX('SO JUNI 2026 (Rev.2)'!$B$6:$BI$51,MATCH(B36,'SO JUNI 2026 (Rev.2)'!$B$6:$B$51,0),MATCH($DX$3,'SO JUNI 2026 (Rev.2)'!$B$5:$XI$5,0))</f>
        <v>3499.876774193548</v>
      </c>
      <c r="DY36" s="320">
        <f>INDEX('Summary sales'!$A$6:$BY$50,MATCH($B36,'Summary sales'!$A$6:$A$50,0),MATCH($DX$3,'Summary sales'!$A$7:$BY$7,0))</f>
        <v>1702.7000000000116</v>
      </c>
      <c r="DZ36" s="320">
        <f t="shared" si="32"/>
        <v>-1797.1767741935364</v>
      </c>
      <c r="EA36" s="321">
        <f t="shared" si="647"/>
        <v>0.48650284277290101</v>
      </c>
      <c r="EB36" s="320">
        <f>INDEX('SO JUNI 2026 (Rev.2)'!$B$6:$BI$51,MATCH(B36,'SO JUNI 2026 (Rev.2)'!$B$6:$B$51,0),MATCH($EB$3,'SO JUNI 2026 (Rev.2)'!$B$5:$XI$5,0))</f>
        <v>2043.2745161290325</v>
      </c>
      <c r="EC36" s="320">
        <f>INDEX('Summary sales'!$A$6:$BY$50,MATCH($B36,'Summary sales'!$A$6:$A$50,0),MATCH($EB$3,'Summary sales'!$A$7:$BY$7,0))</f>
        <v>1504.4899999999907</v>
      </c>
      <c r="ED36" s="320">
        <f t="shared" si="33"/>
        <v>-538.78451612904178</v>
      </c>
      <c r="EE36" s="321">
        <f t="shared" si="648"/>
        <v>0.73631320124827626</v>
      </c>
      <c r="EF36" s="320">
        <f>INDEX('SO JUNI 2026 (Rev.2)'!$B$6:$BI$51,MATCH(B36,'SO JUNI 2026 (Rev.2)'!$B$6:$B$51,0),MATCH($EF$3,'SO JUNI 2026 (Rev.2)'!$B$5:$XI$5,0))</f>
        <v>0</v>
      </c>
      <c r="EG36" s="320">
        <f>INDEX('Summary sales'!$A$6:$BY$50,MATCH($B36,'Summary sales'!$A$6:$A$50,0),MATCH($EF$3,'Summary sales'!$A$7:$BY$7,0))</f>
        <v>0</v>
      </c>
      <c r="EH36" s="320">
        <f t="shared" si="34"/>
        <v>0</v>
      </c>
      <c r="EI36" s="321" t="e">
        <f t="shared" si="649"/>
        <v>#DIV/0!</v>
      </c>
      <c r="EJ36" s="320">
        <f>INDEX('SO JUNI 2026 (Rev.2)'!$B$6:$BI$51,MATCH(B36,'SO JUNI 2026 (Rev.2)'!$B$6:$B$51,0),MATCH($EJ$3,'SO JUNI 2026 (Rev.2)'!$B$5:$XI$5,0))</f>
        <v>1000</v>
      </c>
      <c r="EK36" s="320">
        <f>INDEX('Summary sales'!$A$6:$BY$50,MATCH($B36,'Summary sales'!$A$6:$A$50,0),MATCH($EJ$3,'Summary sales'!$A$7:$BY$7,0))</f>
        <v>357.32999999995809</v>
      </c>
      <c r="EL36" s="320">
        <f t="shared" si="35"/>
        <v>-642.67000000004191</v>
      </c>
      <c r="EM36" s="321">
        <f t="shared" si="650"/>
        <v>0.35732999999995807</v>
      </c>
      <c r="EN36" s="320">
        <f>INDEX('SO JUNI 2026 (Rev.2)'!$B$6:$BI$51,MATCH(B36,'SO JUNI 2026 (Rev.2)'!$B$6:$B$51,0),MATCH($EN$3,'SO JUNI 2026 (Rev.2)'!$B$5:$XI$5,0))</f>
        <v>11007.047419354845</v>
      </c>
      <c r="EO36" s="320">
        <f>INDEX('Summary sales'!$A$6:$BY$50,MATCH($B36,'Summary sales'!$A$6:$A$50,0),MATCH($EN$3,'Summary sales'!$A$7:$BY$7,0))</f>
        <v>10119.970000000671</v>
      </c>
      <c r="EP36" s="320">
        <f t="shared" si="36"/>
        <v>-887.07741935417471</v>
      </c>
      <c r="EQ36" s="321">
        <f t="shared" si="651"/>
        <v>0.91940823133056249</v>
      </c>
      <c r="ER36" s="320">
        <f>INDEX('SO JUNI 2026 (Rev.2)'!$B$6:$BI$51,MATCH(B36,'SO JUNI 2026 (Rev.2)'!$B$6:$B$51,0),MATCH($ER$3,'SO JUNI 2026 (Rev.2)'!$B$5:$XI$5,0))</f>
        <v>1519.5448387096778</v>
      </c>
      <c r="ES36" s="320">
        <f>INDEX('Summary sales'!$A$6:$BY$50,MATCH($B36,'Summary sales'!$A$6:$A$50,0),MATCH($ER$3,'Summary sales'!$A$7:$BY$7,0))</f>
        <v>1163.9200000001583</v>
      </c>
      <c r="ET36" s="320">
        <f t="shared" si="37"/>
        <v>-355.62483870951951</v>
      </c>
      <c r="EU36" s="321">
        <f t="shared" si="652"/>
        <v>0.76596620932127379</v>
      </c>
      <c r="EV36" s="320">
        <f>INDEX('SO JUNI 2026 (Rev.2)'!$B$6:$BI$51,MATCH(B36,'SO JUNI 2026 (Rev.2)'!$B$6:$B$51,0),MATCH($EV$3,'SO JUNI 2026 (Rev.2)'!$B$5:$XI$5,0))</f>
        <v>3999.6741935483842</v>
      </c>
      <c r="EW36" s="320">
        <f>INDEX('Summary sales'!$A$6:$BY$50,MATCH($B36,'Summary sales'!$A$6:$A$50,0),MATCH($EV$3,'Summary sales'!$A$7:$BY$7,0))</f>
        <v>2827.2199999997392</v>
      </c>
      <c r="EX36" s="320">
        <f t="shared" si="38"/>
        <v>-1172.454193548645</v>
      </c>
      <c r="EY36" s="321">
        <f t="shared" si="653"/>
        <v>0.70686257509677786</v>
      </c>
      <c r="EZ36" s="320">
        <f>INDEX('SO JUNI 2026 (Rev.2)'!$B$6:$BI$51,MATCH(B36,'SO JUNI 2026 (Rev.2)'!$B$6:$B$51,0),MATCH($EZ$3,'SO JUNI 2026 (Rev.2)'!$B$5:$XI$5,0))</f>
        <v>7000</v>
      </c>
      <c r="FA36" s="320">
        <f>INDEX('Summary sales'!$A$6:$BY$50,MATCH(B36,'Summary sales'!$A$6:$A$50,0),MATCH($EZ$3,'Summary sales'!$A$7:$BY$7,0))</f>
        <v>7845.2800000000279</v>
      </c>
      <c r="FB36" s="320">
        <f t="shared" si="39"/>
        <v>845.28000000002794</v>
      </c>
      <c r="FC36" s="321">
        <f t="shared" si="654"/>
        <v>1.1207542857142898</v>
      </c>
      <c r="FD36" s="320">
        <f>INDEX('SO JUNI 2026 (Rev.2)'!$B$6:$BI$51,MATCH(B36,'SO JUNI 2026 (Rev.2)'!$B$6:$B$51,0),MATCH($FD$3,'SO JUNI 2026 (Rev.2)'!$B$5:$XI$5,0))</f>
        <v>8000</v>
      </c>
      <c r="FE36" s="320">
        <f>INDEX('Summary sales'!$A$6:$BY$50,MATCH($B36,'Summary sales'!$A$6:$A$50,0),MATCH($FD$3,'Summary sales'!$A$7:$BY$7,0))</f>
        <v>8244.5299999997951</v>
      </c>
      <c r="FF36" s="320">
        <f t="shared" si="40"/>
        <v>244.52999999979511</v>
      </c>
      <c r="FG36" s="321">
        <f t="shared" si="655"/>
        <v>1.0305662499999744</v>
      </c>
      <c r="FH36" s="320">
        <f>INDEX('SO JUNI 2026 (Rev.2)'!$B$6:$BI$51,MATCH(B36,'SO JUNI 2026 (Rev.2)'!$B$6:$B$51,0),MATCH($FH$3,'SO JUNI 2026 (Rev.2)'!$B$5:$XI$5,0))</f>
        <v>29000</v>
      </c>
      <c r="FI36" s="320">
        <f>INDEX('Summary sales'!$A$6:$BY$50,MATCH($B36,'Summary sales'!$A$6:$A$50,0),MATCH($FH$3,'Summary sales'!$A$7:$BY$7,0))</f>
        <v>50330.320000000298</v>
      </c>
      <c r="FJ36" s="320">
        <f t="shared" si="41"/>
        <v>21330.320000000298</v>
      </c>
      <c r="FK36" s="321">
        <f t="shared" si="656"/>
        <v>1.7355282758620791</v>
      </c>
      <c r="FL36" s="320">
        <f>INDEX('SO JUNI 2026 (Rev.2)'!$B$6:$BI$51,MATCH(B36,'SO JUNI 2026 (Rev.2)'!$B$6:$B$51,0),MATCH($FL$3,'SO JUNI 2026 (Rev.2)'!$B$5:$XI$5,0))</f>
        <v>8000</v>
      </c>
      <c r="FM36" s="320">
        <f>INDEX('Summary sales'!$A$6:$BY$50,MATCH(B36,'Summary sales'!$A$6:$A$50,0),MATCH($FL$3,'Summary sales'!$A$7:$BY$7,0))</f>
        <v>3393.8800000003539</v>
      </c>
      <c r="FN36" s="320">
        <f t="shared" si="42"/>
        <v>-4606.1199999996461</v>
      </c>
      <c r="FO36" s="321">
        <f t="shared" si="657"/>
        <v>0.42423500000004422</v>
      </c>
      <c r="FP36" s="320">
        <f>INDEX('SO JUNI 2026 (Rev.2)'!$B$6:$BI$51,MATCH(B36,'SO JUNI 2026 (Rev.2)'!$B$6:$B$51,0),MATCH($FP$3,'SO JUNI 2026 (Rev.2)'!$B$5:$XI$5,0))</f>
        <v>3500</v>
      </c>
      <c r="FQ36" s="320">
        <f>INDEX('Summary sales'!$A$6:$BY$50,MATCH(B36,'Summary sales'!$A$6:$A$50,0),MATCH($FP$3,'Summary sales'!$A$7:$BY$7,0))</f>
        <v>2232.5</v>
      </c>
      <c r="FR36" s="320">
        <f t="shared" si="43"/>
        <v>-1267.5</v>
      </c>
      <c r="FS36" s="321">
        <f t="shared" si="658"/>
        <v>0.6378571428571429</v>
      </c>
      <c r="FT36" s="320">
        <f>INDEX('SO JUNI 2026 (Rev.2)'!$B$6:$BI$51,MATCH(B36,'SO JUNI 2026 (Rev.2)'!$B$6:$B$51,0),MATCH($FT$3,'SO JUNI 2026 (Rev.2)'!$B$5:$XI$5,0))</f>
        <v>850</v>
      </c>
      <c r="FU36" s="320">
        <f>INDEX('Summary sales'!$A$6:$BY$50,MATCH(B36,'Summary sales'!$A$6:$A$50,0),MATCH($FT$3,'Summary sales'!$A$7:$BY$7,0))</f>
        <v>867.57999999995809</v>
      </c>
      <c r="FV36" s="320">
        <f t="shared" si="44"/>
        <v>17.57999999995809</v>
      </c>
      <c r="FW36" s="321">
        <f t="shared" si="659"/>
        <v>1.0206823529411271</v>
      </c>
      <c r="FX36" s="320">
        <f>INDEX('SO JUNI 2026 (Rev.2)'!$B$6:$BI$51,MATCH(B36,'SO JUNI 2026 (Rev.2)'!$B$6:$B$51,0),MATCH($FX$3,'SO JUNI 2026 (Rev.2)'!$B$5:$XI$5,0))</f>
        <v>3800</v>
      </c>
      <c r="FY36" s="320">
        <f>INDEX('Summary sales'!$A$6:$BY$50,MATCH(B36,'Summary sales'!$A$6:$A$50,0),MATCH($FX$3,'Summary sales'!$A$7:$BY$7,0))</f>
        <v>3083.5699999998324</v>
      </c>
      <c r="FZ36" s="320">
        <f t="shared" si="45"/>
        <v>-716.43000000016764</v>
      </c>
      <c r="GA36" s="321">
        <f t="shared" si="660"/>
        <v>0.81146578947364012</v>
      </c>
      <c r="GB36" s="320">
        <f>INDEX('SO JUNI 2026 (Rev.2)'!$B$6:$BI$51,MATCH(B36,'SO JUNI 2026 (Rev.2)'!$B$6:$B$51,0),MATCH($GB$3,'SO JUNI 2026 (Rev.2)'!$B$5:$XI$5,0))</f>
        <v>2044.9996774193546</v>
      </c>
      <c r="GC36" s="320">
        <f>INDEX('Summary sales'!$A$6:$BY$50,MATCH(B36,'Summary sales'!$A$6:$A$50,0),MATCH($GB$3,'Summary sales'!$A$7:$BY$7,0))</f>
        <v>3676.0100000000093</v>
      </c>
      <c r="GD36" s="320">
        <f t="shared" si="46"/>
        <v>1631.0103225806547</v>
      </c>
      <c r="GE36" s="321">
        <f t="shared" si="661"/>
        <v>1.7975601857496988</v>
      </c>
      <c r="GF36" s="320">
        <f>INDEX('SO JUNI 2026 (Rev.2)'!$B$6:$BI$51,MATCH(B36,'SO JUNI 2026 (Rev.2)'!$B$6:$B$51,0),MATCH($GF$3,'SO JUNI 2026 (Rev.2)'!$B$5:$XI$5,0))</f>
        <v>369.61070967741654</v>
      </c>
      <c r="GG36" s="320">
        <f>INDEX('Summary sales'!$A$6:$BY$50,MATCH(B36,'Summary sales'!$A$6:$A$50,0),MATCH($GF$3,'Summary sales'!$A$7:$BY$7,0))</f>
        <v>0</v>
      </c>
      <c r="GH36" s="320">
        <f t="shared" si="47"/>
        <v>-369.61070967741654</v>
      </c>
      <c r="GI36" s="321">
        <f t="shared" si="662"/>
        <v>0</v>
      </c>
      <c r="GJ36" s="320">
        <f>INDEX('SO JUNI 2026 (Rev.2)'!$B$6:$BI$51,MATCH(B36,'SO JUNI 2026 (Rev.2)'!$B$6:$B$51,0),MATCH($GJ$3,'SO JUNI 2026 (Rev.2)'!$B$5:$XI$5,0))</f>
        <v>0</v>
      </c>
      <c r="GK36" s="320">
        <f>INDEX('Summary sales'!$A$6:$BY$50,MATCH(B36,'Summary sales'!$A$6:$A$50,0),MATCH($GJ$3,'Summary sales'!$A$7:$BY$7,0))</f>
        <v>0</v>
      </c>
      <c r="GL36" s="320">
        <f t="shared" si="48"/>
        <v>0</v>
      </c>
      <c r="GM36" s="321" t="e">
        <f t="shared" si="663"/>
        <v>#DIV/0!</v>
      </c>
      <c r="GN36" s="320">
        <f>INDEX('SO JUNI 2026 (Rev.2)'!$B$6:$BI$51,MATCH(B36,'SO JUNI 2026 (Rev.2)'!$B$6:$B$51,0),MATCH($GN$3,'SO JUNI 2026 (Rev.2)'!$B$5:$XI$5,0))</f>
        <v>0</v>
      </c>
      <c r="GO36" s="320">
        <f>INDEX('Summary sales'!$A$6:$BY$50,MATCH($B36,'Summary sales'!$A$6:$A$50,0),MATCH($GN$3,'Summary sales'!$A$7:$BY$7,0))</f>
        <v>0</v>
      </c>
      <c r="GP36" s="320">
        <f t="shared" si="49"/>
        <v>0</v>
      </c>
      <c r="GQ36" s="321" t="e">
        <f t="shared" si="664"/>
        <v>#DIV/0!</v>
      </c>
      <c r="GR36" s="320">
        <f>INDEX('SO JUNI 2026 (Rev.2)'!$B$6:$BI$51,MATCH(B36,'SO JUNI 2026 (Rev.2)'!$B$6:$B$51,0),MATCH($GR$3,'SO JUNI 2026 (Rev.2)'!$B$5:$XI$5,0))</f>
        <v>1121.900322580635</v>
      </c>
      <c r="GS36" s="320">
        <f>INDEX('Summary sales'!$A$6:$BY$50,MATCH($B36,'Summary sales'!$A$6:$A$50,0),MATCH($GR$3,'Summary sales'!$A$7:$BY$7,0))</f>
        <v>1657.6400000001304</v>
      </c>
      <c r="GT36" s="320">
        <f t="shared" si="50"/>
        <v>535.73967741949537</v>
      </c>
      <c r="GU36" s="321">
        <f t="shared" si="665"/>
        <v>1.4775287667153603</v>
      </c>
      <c r="GV36" s="320">
        <f>INDEX('SO JUNI 2026 (Rev.2)'!$B$6:$BI$51,MATCH(B36,'SO JUNI 2026 (Rev.2)'!$B$6:$B$51,0),MATCH($GV$3,'SO JUNI 2026 (Rev.2)'!$B$5:$XI$5,0))</f>
        <v>1800</v>
      </c>
      <c r="GW36" s="320">
        <f>INDEX('Summary sales'!$A$6:$BY$50,MATCH(B36,'Summary sales'!$A$6:$A$50,0),MATCH($GV$3,'Summary sales'!$A$7:$BY$7,0))</f>
        <v>2842.6900000000023</v>
      </c>
      <c r="GX36" s="320">
        <f t="shared" si="51"/>
        <v>1042.6900000000023</v>
      </c>
      <c r="GY36" s="321">
        <f t="shared" si="666"/>
        <v>1.5792722222222235</v>
      </c>
      <c r="GZ36" s="320">
        <f>INDEX('SO JUNI 2026 (Rev.2)'!$B$6:$BI$51,MATCH(B36,'SO JUNI 2026 (Rev.2)'!$B$6:$B$51,0),MATCH($GZ$3,'SO JUNI 2026 (Rev.2)'!$B$5:$XI$5,0))</f>
        <v>2499.7025806451697</v>
      </c>
      <c r="HA36" s="320">
        <f>INDEX('Summary sales'!$A$6:$BY$50,MATCH(B36,'Summary sales'!$A$6:$A$50,0),MATCH($GZ$3,'Summary sales'!$A$7:$BY$7,0))</f>
        <v>49.360000000335276</v>
      </c>
      <c r="HB36" s="320">
        <f t="shared" si="52"/>
        <v>-2450.3425806448345</v>
      </c>
      <c r="HC36" s="321">
        <f t="shared" si="667"/>
        <v>1.9746349178707306E-2</v>
      </c>
      <c r="HD36" s="320">
        <f>INDEX('SO JUNI 2026 (Rev.2)'!$B$6:$BI$51,MATCH(B36,'SO JUNI 2026 (Rev.2)'!$B$6:$B$51,0),MATCH($HD$3,'SO JUNI 2026 (Rev.2)'!$B$5:$XI$5,0))</f>
        <v>15000</v>
      </c>
      <c r="HE36" s="320">
        <f>INDEX('Summary sales'!$A$6:$BY$50,MATCH(B36,'Summary sales'!$A$6:$A$50,0),MATCH($HD$3,'Summary sales'!$A$7:$BY$7,0))</f>
        <v>7945.5290000000005</v>
      </c>
      <c r="HF36" s="320">
        <f t="shared" si="53"/>
        <v>-7054.4709999999995</v>
      </c>
      <c r="HG36" s="321">
        <f t="shared" si="668"/>
        <v>0.52970193333333337</v>
      </c>
      <c r="HH36" s="320">
        <f>INDEX('SO JUNI 2026 (Rev.2)'!$B$6:$BI$51,MATCH(B36,'SO JUNI 2026 (Rev.2)'!$B$6:$B$51,0),MATCH($HH$3,'SO JUNI 2026 (Rev.2)'!$B$5:$XI$5,0))</f>
        <v>13500</v>
      </c>
      <c r="HI36" s="320">
        <f>INDEX('Summary sales'!$A$6:$BY$50,MATCH(B36,'Summary sales'!$A$6:$A$50,0),MATCH($HH$3,'Summary sales'!$A$7:$BY$7,0))</f>
        <v>9177.5069999992847</v>
      </c>
      <c r="HJ36" s="320">
        <f t="shared" si="54"/>
        <v>-4322.4930000007153</v>
      </c>
      <c r="HK36" s="353">
        <f t="shared" si="669"/>
        <v>0.67981533333328037</v>
      </c>
    </row>
    <row r="37" spans="1:219" ht="15" customHeight="1">
      <c r="A37" s="687"/>
      <c r="B37" s="318">
        <f t="shared" si="670"/>
        <v>46200</v>
      </c>
      <c r="C37" s="319" t="str">
        <f t="shared" si="615"/>
        <v>Sab</v>
      </c>
      <c r="D37" s="320">
        <f t="shared" si="616"/>
        <v>220148.85522580644</v>
      </c>
      <c r="E37" s="320">
        <f t="shared" ca="1" si="617"/>
        <v>209291.40399999975</v>
      </c>
      <c r="F37" s="320">
        <f t="shared" ca="1" si="1"/>
        <v>-10857.451225806697</v>
      </c>
      <c r="G37" s="321">
        <f t="shared" ca="1" si="618"/>
        <v>0.95068131871651018</v>
      </c>
      <c r="H37" s="320">
        <f>INDEX('SO JUNI 2026 (Rev.2)'!$B$6:$BI$51,MATCH(B37,'SO JUNI 2026 (Rev.2)'!$B$6:$B$51,0),MATCH($H$3,'SO JUNI 2026 (Rev.2)'!$B$5:$XI$5,0))</f>
        <v>733.57290322580695</v>
      </c>
      <c r="I37" s="320">
        <f>INDEX('Summary sales'!$A$6:$BY$50,MATCH(B37,'Summary sales'!$A$6:$A$50,0),MATCH($H$3,'Summary sales'!$A$7:$BY$7,0))</f>
        <v>939.01000000000931</v>
      </c>
      <c r="J37" s="320">
        <f t="shared" si="2"/>
        <v>205.43709677420236</v>
      </c>
      <c r="K37" s="321">
        <f t="shared" si="619"/>
        <v>1.2800500071237844</v>
      </c>
      <c r="L37" s="320">
        <f>INDEX('SO JUNI 2026 (Rev.2)'!$B$6:$BI$51,MATCH(B37,'SO JUNI 2026 (Rev.2)'!$B$6:$B$51,0),MATCH($L$3,'SO JUNI 2026 (Rev.2)'!$B$5:$XI$5,0))</f>
        <v>1000</v>
      </c>
      <c r="M37" s="320">
        <f>INDEX('Summary sales'!$A$6:$BY$50,MATCH($B37,'Summary sales'!$A$6:$A$50,0),MATCH($L$3,'Summary sales'!$A$7:$BY$7,0))</f>
        <v>445.91000000014901</v>
      </c>
      <c r="N37" s="320">
        <f t="shared" si="3"/>
        <v>-554.08999999985099</v>
      </c>
      <c r="O37" s="321">
        <f t="shared" si="620"/>
        <v>0.44591000000014902</v>
      </c>
      <c r="P37" s="320">
        <f>INDEX('SO JUNI 2026 (Rev.2)'!$B$6:$BI$51,MATCH(B37,'SO JUNI 2026 (Rev.2)'!$B$6:$B$51,0),MATCH($P$3,'SO JUNI 2026 (Rev.2)'!$B$5:$XI$5,0))</f>
        <v>1200</v>
      </c>
      <c r="Q37" s="320">
        <f>INDEX('Summary sales'!$A$6:$BY$50,MATCH($B37,'Summary sales'!$A$6:$A$50,0),MATCH($P$3,'Summary sales'!$A$7:$BY$7,0))</f>
        <v>995.07000000029802</v>
      </c>
      <c r="R37" s="320">
        <f t="shared" si="4"/>
        <v>-204.92999999970198</v>
      </c>
      <c r="S37" s="321">
        <f t="shared" si="621"/>
        <v>0.82922500000024835</v>
      </c>
      <c r="T37" s="320">
        <f>INDEX('SO JUNI 2026 (Rev.2)'!$B$6:$BI$51,MATCH(B37,'SO JUNI 2026 (Rev.2)'!$B$6:$B$51,0),MATCH($T$3,'SO JUNI 2026 (Rev.2)'!$B$5:$XI$5,0))</f>
        <v>3300</v>
      </c>
      <c r="U37" s="320">
        <f>INDEX('Summary sales'!$A$6:$BY$50,MATCH($B37,'Summary sales'!$A$6:$A$50,0),MATCH($T$3,'Summary sales'!$A$7:$BY$7,0))</f>
        <v>3922.8999999999069</v>
      </c>
      <c r="V37" s="320">
        <f t="shared" si="5"/>
        <v>622.89999999990687</v>
      </c>
      <c r="W37" s="321">
        <f t="shared" si="622"/>
        <v>1.1887575757575475</v>
      </c>
      <c r="X37" s="320">
        <f>INDEX('SO JUNI 2026 (Rev.2)'!$B$6:$BI$51,MATCH(B37,'SO JUNI 2026 (Rev.2)'!$B$6:$B$51,0),MATCH($X$3,'SO JUNI 2026 (Rev.2)'!$B$5:$XI$5,0))</f>
        <v>644.02064516129087</v>
      </c>
      <c r="Y37" s="320">
        <f>INDEX('Summary sales'!$A$6:$BY$50,MATCH($B37,'Summary sales'!$A$6:$A$50,0),MATCH($X$3,'Summary sales'!$A$7:$BY$7,0))</f>
        <v>817.82000000006519</v>
      </c>
      <c r="Z37" s="320">
        <f t="shared" si="6"/>
        <v>173.79935483877432</v>
      </c>
      <c r="AA37" s="321">
        <f t="shared" si="623"/>
        <v>1.2698661233061053</v>
      </c>
      <c r="AB37" s="320">
        <f>INDEX('SO JUNI 2026 (Rev.2)'!$B$6:$BI$51,MATCH(B37,'SO JUNI 2026 (Rev.2)'!$B$6:$B$51,0),MATCH($AB$3,'SO JUNI 2026 (Rev.2)'!$B$5:$XI$5,0))</f>
        <v>0</v>
      </c>
      <c r="AC37" s="320">
        <f>INDEX('Summary sales'!$A$6:$BY$50,MATCH($B37,'Summary sales'!$A$6:$A$50,0),MATCH($AB$3,'Summary sales'!$A$7:$BY$7,0))</f>
        <v>0</v>
      </c>
      <c r="AD37" s="320">
        <f t="shared" si="624"/>
        <v>0</v>
      </c>
      <c r="AE37" s="321">
        <f t="shared" si="566"/>
        <v>0</v>
      </c>
      <c r="AF37" s="320">
        <f>INDEX('SO JUNI 2026 (Rev.2)'!$B$6:$BI$51,MATCH(B37,'SO JUNI 2026 (Rev.2)'!$B$6:$B$51,0),MATCH($AF$3,'SO JUNI 2026 (Rev.2)'!$B$5:$XI$5,0))</f>
        <v>150</v>
      </c>
      <c r="AG37" s="320">
        <f>INDEX('Summary sales'!$A$6:$BY$50,MATCH($B37,'Summary sales'!$A$6:$A$50,0),MATCH($AF$3,'Summary sales'!$A$7:$BY$7,0))</f>
        <v>0</v>
      </c>
      <c r="AH37" s="320">
        <f t="shared" si="8"/>
        <v>-150</v>
      </c>
      <c r="AI37" s="321">
        <f t="shared" si="625"/>
        <v>0</v>
      </c>
      <c r="AJ37" s="320">
        <f>INDEX('SO JUNI 2026 (Rev.2)'!$B$6:$BI$51,MATCH(B37,'SO JUNI 2026 (Rev.2)'!$B$6:$B$51,0),MATCH($AJ$3,'SO JUNI 2026 (Rev.2)'!$B$5:$XI$5,0))</f>
        <v>603.76322580644887</v>
      </c>
      <c r="AK37" s="320">
        <f>INDEX('Summary sales'!$A$6:$BY$50,MATCH($B37,'Summary sales'!$A$6:$A$50,0),MATCH($AJ$3,'Summary sales'!$A$7:$BY$7,0))</f>
        <v>689.06999999994878</v>
      </c>
      <c r="AL37" s="320">
        <f t="shared" si="9"/>
        <v>85.306774193499905</v>
      </c>
      <c r="AM37" s="321">
        <f t="shared" si="626"/>
        <v>1.141291768937327</v>
      </c>
      <c r="AN37" s="320">
        <f>INDEX('SO JUNI 2026 (Rev.2)'!$B$6:$BI$51,MATCH(B37,'SO JUNI 2026 (Rev.2)'!$B$6:$B$51,0),MATCH($AN$3,'SO JUNI 2026 (Rev.2)'!$B$5:$XI$5,0))</f>
        <v>673.27548387096704</v>
      </c>
      <c r="AO37" s="320">
        <f>INDEX('Summary sales'!$A$6:$BY$50,MATCH($B37,'Summary sales'!$A$6:$A$50,0),MATCH($AN$3,'Summary sales'!$A$7:$BY$7,0))</f>
        <v>533.63000000000466</v>
      </c>
      <c r="AP37" s="320">
        <f t="shared" si="10"/>
        <v>-139.64548387096238</v>
      </c>
      <c r="AQ37" s="321">
        <f t="shared" si="627"/>
        <v>0.79258789720356815</v>
      </c>
      <c r="AR37" s="320">
        <f>INDEX('SO JUNI 2026 (Rev.2)'!$B$6:$BI$51,MATCH(B37,'SO JUNI 2026 (Rev.2)'!$B$6:$B$51,0),MATCH($AR$3,'SO JUNI 2026 (Rev.2)'!$B$5:$XI$5,0))</f>
        <v>4500</v>
      </c>
      <c r="AS37" s="320">
        <f>INDEX('Summary sales'!$A$6:$BY$50,MATCH($B37,'Summary sales'!$A$6:$A$50,0),MATCH($AR$3,'Summary sales'!$A$7:$BY$7,0))</f>
        <v>6206.519999999553</v>
      </c>
      <c r="AT37" s="320">
        <f t="shared" si="11"/>
        <v>1706.519999999553</v>
      </c>
      <c r="AU37" s="321">
        <f t="shared" si="628"/>
        <v>1.3792266666665673</v>
      </c>
      <c r="AV37" s="320">
        <f>INDEX('SO JUNI 2026 (Rev.2)'!$B$6:$BI$51,MATCH(B37,'SO JUNI 2026 (Rev.2)'!$B$6:$B$51,0),MATCH($AV$3,'SO JUNI 2026 (Rev.2)'!$B$5:$XI$5,0))</f>
        <v>6000</v>
      </c>
      <c r="AW37" s="320">
        <f>INDEX('Summary sales'!$A$6:$BY$50,MATCH($B37,'Summary sales'!$A$6:$A$50,0),MATCH($AV$3,'Summary sales'!$A$7:$BY$7,0))</f>
        <v>2932.160000000149</v>
      </c>
      <c r="AX37" s="320">
        <f t="shared" si="12"/>
        <v>-3067.839999999851</v>
      </c>
      <c r="AY37" s="321">
        <f t="shared" si="629"/>
        <v>0.48869333333335818</v>
      </c>
      <c r="AZ37" s="320">
        <f>INDEX('SO JUNI 2026 (Rev.2)'!$B$6:$BI$51,MATCH(B37,'SO JUNI 2026 (Rev.2)'!$B$6:$B$51,0),MATCH($AZ$3,'SO JUNI 2026 (Rev.2)'!$B$5:$XI$5,0))</f>
        <v>1000</v>
      </c>
      <c r="BA37" s="320">
        <f>INDEX('Summary sales'!$A$6:$BY$50,MATCH($B37,'Summary sales'!$A$6:$A$50,0),MATCH($AZ$3,'Summary sales'!$A$7:$BY$7,0))</f>
        <v>144.5199999997858</v>
      </c>
      <c r="BB37" s="320">
        <f t="shared" si="13"/>
        <v>-855.4800000002142</v>
      </c>
      <c r="BC37" s="321">
        <f t="shared" si="630"/>
        <v>0.14451999999978579</v>
      </c>
      <c r="BD37" s="320">
        <f>INDEX('SO JUNI 2026 (Rev.2)'!$B$6:$BI$51,MATCH(B37,'SO JUNI 2026 (Rev.2)'!$B$6:$B$51,0),MATCH($BD$3,'SO JUNI 2026 (Rev.2)'!$B$5:$XI$5,0))</f>
        <v>750</v>
      </c>
      <c r="BE37" s="320">
        <f>INDEX('Summary sales'!$A$6:$BY$50,MATCH($B37,'Summary sales'!$A$6:$A$50,0),MATCH($BD$3,'Summary sales'!$A$7:$BY$7,0))</f>
        <v>249.34999999999854</v>
      </c>
      <c r="BF37" s="320">
        <f t="shared" si="14"/>
        <v>-500.65000000000146</v>
      </c>
      <c r="BG37" s="321">
        <f t="shared" si="631"/>
        <v>0.33246666666666475</v>
      </c>
      <c r="BH37" s="320">
        <f>INDEX('SO JUNI 2026 (Rev.2)'!$B$6:$BI$51,MATCH(B37,'SO JUNI 2026 (Rev.2)'!$B$6:$B$51,0),MATCH($BH$3,'SO JUNI 2026 (Rev.2)'!$B$5:$XI$5,0))</f>
        <v>9300</v>
      </c>
      <c r="BI37" s="320">
        <f>INDEX('Summary sales'!$A$6:$BY$50,MATCH($B37,'Summary sales'!$A$6:$A$50,0),MATCH($BH$3,'Summary sales'!$A$7:$BY$7,0))</f>
        <v>10422.979999999981</v>
      </c>
      <c r="BJ37" s="320">
        <f t="shared" si="15"/>
        <v>1122.9799999999814</v>
      </c>
      <c r="BK37" s="321">
        <f t="shared" si="632"/>
        <v>1.1207505376344067</v>
      </c>
      <c r="BL37" s="320">
        <f>INDEX('SO JUNI 2026 (Rev.2)'!$B$6:$BI$51,MATCH(B37,'SO JUNI 2026 (Rev.2)'!$B$6:$B$51,0),MATCH($BL$3,'SO JUNI 2026 (Rev.2)'!$B$5:$XI$5,0))</f>
        <v>9000.0570967741915</v>
      </c>
      <c r="BM37" s="320">
        <f>INDEX('Summary sales'!$A$6:$BY$50,MATCH($B37,'Summary sales'!$A$6:$A$50,0),MATCH($BL$3,'Summary sales'!$A$7:$BY$7,0))</f>
        <v>4454.6400000001304</v>
      </c>
      <c r="BN37" s="320">
        <f t="shared" si="16"/>
        <v>-4545.4170967740611</v>
      </c>
      <c r="BO37" s="321">
        <f t="shared" si="633"/>
        <v>0.49495685995111816</v>
      </c>
      <c r="BP37" s="320">
        <f>INDEX('SO JUNI 2026 (Rev.2)'!$B$6:$BI$51,MATCH(B37,'SO JUNI 2026 (Rev.2)'!$B$6:$B$51,0),MATCH($BP$3,'SO JUNI 2026 (Rev.2)'!$B$5:$XI$5,0))</f>
        <v>1300</v>
      </c>
      <c r="BQ37" s="320">
        <f>INDEX('Summary sales'!$A$6:$BY$50,MATCH($B37,'Summary sales'!$A$6:$A$50,0),MATCH($BP$3,'Summary sales'!$A$7:$BY$7,0))</f>
        <v>1137.9599999999627</v>
      </c>
      <c r="BR37" s="320">
        <f t="shared" si="17"/>
        <v>-162.04000000003725</v>
      </c>
      <c r="BS37" s="321">
        <f t="shared" si="634"/>
        <v>0.87535384615381751</v>
      </c>
      <c r="BT37" s="320">
        <f>INDEX('SO JUNI 2026 (Rev.2)'!$B$6:$BI$51,MATCH(B37,'SO JUNI 2026 (Rev.2)'!$B$6:$B$51,0),MATCH($BT$3,'SO JUNI 2026 (Rev.2)'!$B$5:$XI$5,0))</f>
        <v>1000</v>
      </c>
      <c r="BU37" s="320">
        <f>INDEX('Summary sales'!$A$6:$BY$50,MATCH($B37,'Summary sales'!$A$6:$A$50,0),MATCH($BT$3,'Summary sales'!$A$7:$BY$7,0))</f>
        <v>642.21100000001024</v>
      </c>
      <c r="BV37" s="320">
        <f t="shared" si="18"/>
        <v>-357.78899999998976</v>
      </c>
      <c r="BW37" s="321">
        <f t="shared" si="635"/>
        <v>0.64221100000001019</v>
      </c>
      <c r="BX37" s="320">
        <f>INDEX('SO JUNI 2026 (Rev.2)'!$B$6:$BI$51,MATCH(B37,'SO JUNI 2026 (Rev.2)'!$B$6:$B$51,0),MATCH($BX$3,'SO JUNI 2026 (Rev.2)'!$B$5:$XI$5,0))</f>
        <v>5500</v>
      </c>
      <c r="BY37" s="320">
        <f ca="1">INDEX('Summary sales'!$A$6:$BY$50,MATCH($B37,'Summary sales'!$A$6:$A$50,0),MATCH($BX$3,'Summary sales'!$A$7:$BY$7,0))</f>
        <v>5876.51</v>
      </c>
      <c r="BZ37" s="320">
        <f t="shared" ca="1" si="19"/>
        <v>376.51000000000022</v>
      </c>
      <c r="CA37" s="321">
        <f t="shared" ca="1" si="636"/>
        <v>1.0684563636363638</v>
      </c>
      <c r="CB37" s="320">
        <f>INDEX('SO JUNI 2026 (Rev.2)'!$B$6:$BI$51,MATCH(B37,'SO JUNI 2026 (Rev.2)'!$B$6:$B$51,0),MATCH($CB$3,'SO JUNI 2026 (Rev.2)'!$B$5:$XI$5,0))</f>
        <v>0</v>
      </c>
      <c r="CC37" s="320">
        <f>INDEX('Summary sales'!$A$6:$BY$50,MATCH($B37,'Summary sales'!$A$6:$A$50,0),MATCH($CB$3,'Summary sales'!$A$7:$BY$7,0))</f>
        <v>0</v>
      </c>
      <c r="CD37" s="320">
        <f t="shared" si="20"/>
        <v>0</v>
      </c>
      <c r="CE37" s="321" t="e">
        <f t="shared" si="637"/>
        <v>#DIV/0!</v>
      </c>
      <c r="CF37" s="320">
        <f>INDEX('SO JUNI 2026 (Rev.2)'!$B$6:$BI$51,MATCH(B37,'SO JUNI 2026 (Rev.2)'!$B$6:$B$51,0),MATCH($CF$3,'SO JUNI 2026 (Rev.2)'!$B$5:$XI$5,0))</f>
        <v>89.451612903225808</v>
      </c>
      <c r="CG37" s="320">
        <f>INDEX('Summary sales'!$A$6:$BY$50,MATCH($B37,'Summary sales'!$A$6:$A$50,0),MATCH($CF$3,'Summary sales'!$A$7:$BY$7,0))</f>
        <v>68.127999999996973</v>
      </c>
      <c r="CH37" s="320">
        <f t="shared" si="21"/>
        <v>-21.323612903228835</v>
      </c>
      <c r="CI37" s="321">
        <f t="shared" si="638"/>
        <v>0.76161846375762932</v>
      </c>
      <c r="CJ37" s="320">
        <f>INDEX('SO JUNI 2026 (Rev.2)'!$B$6:$BI$51,MATCH(B37,'SO JUNI 2026 (Rev.2)'!$B$6:$B$51,0),MATCH($CJ$3,'SO JUNI 2026 (Rev.2)'!$B$5:$XI$5,0))</f>
        <v>3500</v>
      </c>
      <c r="CK37" s="320">
        <f>INDEX('Summary sales'!$A$6:$BY$50,MATCH($B37,'Summary sales'!$A$6:$A$50,0),MATCH($CJ$3,'Summary sales'!$A$7:$BY$7,0))</f>
        <v>3747.2999999998137</v>
      </c>
      <c r="CL37" s="320">
        <f t="shared" si="22"/>
        <v>247.29999999981374</v>
      </c>
      <c r="CM37" s="321">
        <f t="shared" si="639"/>
        <v>1.0706571428570897</v>
      </c>
      <c r="CN37" s="320">
        <f>INDEX('SO JUNI 2026 (Rev.2)'!$B$6:$BI$51,MATCH(B37,'SO JUNI 2026 (Rev.2)'!$B$6:$B$51,0),MATCH($CN$3,'SO JUNI 2026 (Rev.2)'!$B$5:$XI$5,0))</f>
        <v>0</v>
      </c>
      <c r="CO37" s="320">
        <f>INDEX('Summary sales'!$A$6:$BY$50,MATCH($B37,'Summary sales'!$A$6:$A$50,0),MATCH($CN$3,'Summary sales'!$A$7:$BY$7,0))</f>
        <v>7355.2000000001863</v>
      </c>
      <c r="CP37" s="320">
        <f t="shared" si="23"/>
        <v>7355.2000000001863</v>
      </c>
      <c r="CQ37" s="321" t="e">
        <f t="shared" si="582"/>
        <v>#DIV/0!</v>
      </c>
      <c r="CR37" s="320">
        <f>INDEX('SO JUNI 2026 (Rev.2)'!$B$6:$BI$51,MATCH(B37,'SO JUNI 2026 (Rev.2)'!$B$6:$B$51,0),MATCH($CR$3,'SO JUNI 2026 (Rev.2)'!$B$5:$XI$5,0))</f>
        <v>0</v>
      </c>
      <c r="CS37" s="320">
        <f>INDEX('Summary sales'!$A$6:$BY$50,MATCH($B37,'Summary sales'!$A$6:$A$50,0),MATCH($CR$3,'Summary sales'!$A$7:$BY$7,0))</f>
        <v>0</v>
      </c>
      <c r="CT37" s="320">
        <f t="shared" si="24"/>
        <v>0</v>
      </c>
      <c r="CU37" s="321" t="e">
        <f t="shared" si="640"/>
        <v>#DIV/0!</v>
      </c>
      <c r="CV37" s="320">
        <f>INDEX('SO JUNI 2026 (Rev.2)'!$B$6:$BI$51,MATCH(B37,'SO JUNI 2026 (Rev.2)'!$B$6:$B$51,0),MATCH($CV$3,'SO JUNI 2026 (Rev.2)'!$B$5:$XI$5,0))</f>
        <v>4000</v>
      </c>
      <c r="CW37" s="320">
        <f>INDEX('Summary sales'!$A$6:$BY$50,MATCH($B37,'Summary sales'!$A$6:$A$50,0),MATCH($CV$3,'Summary sales'!$A$7:$BY$7,0))</f>
        <v>11353.410000000033</v>
      </c>
      <c r="CX37" s="320">
        <f t="shared" si="25"/>
        <v>7353.4100000000326</v>
      </c>
      <c r="CY37" s="321">
        <f t="shared" si="584"/>
        <v>2.838352500000008</v>
      </c>
      <c r="CZ37" s="320">
        <f>INDEX('SO JUNI 2026 (Rev.2)'!$B$6:$BI$51,MATCH(B37,'SO JUNI 2026 (Rev.2)'!$B$6:$B$51,0),MATCH($CZ$3,'SO JUNI 2026 (Rev.2)'!$B$5:$XI$5,0))</f>
        <v>5000</v>
      </c>
      <c r="DA37" s="320">
        <f>INDEX('Summary sales'!$A$6:$BY$50,MATCH($B37,'Summary sales'!$A$6:$A$50,0),MATCH($CZ$3,'Summary sales'!$A$7:$BY$7,0))</f>
        <v>5208.3099999999977</v>
      </c>
      <c r="DB37" s="320">
        <f t="shared" si="26"/>
        <v>208.30999999999767</v>
      </c>
      <c r="DC37" s="321">
        <f t="shared" si="641"/>
        <v>2.838352500000008</v>
      </c>
      <c r="DD37" s="320">
        <f>INDEX('SO JUNI 2026 (Rev.2)'!$B$6:$BI$51,MATCH(B37,'SO JUNI 2026 (Rev.2)'!$B$6:$B$51,0),MATCH($DD$3,'SO JUNI 2026 (Rev.2)'!$B$5:$XI$5,0))</f>
        <v>8000</v>
      </c>
      <c r="DE37" s="320">
        <f>INDEX('Summary sales'!$A$6:$BY$50,MATCH($B37,'Summary sales'!$A$6:$A$50,0),MATCH($DD$3,'Summary sales'!$A$7:$BY$7,0))</f>
        <v>12273.699999999953</v>
      </c>
      <c r="DF37" s="320">
        <f t="shared" si="27"/>
        <v>4273.6999999999534</v>
      </c>
      <c r="DG37" s="321">
        <f t="shared" si="642"/>
        <v>1.5342124999999942</v>
      </c>
      <c r="DH37" s="320">
        <f>INDEX('SO JUNI 2026 (Rev.2)'!$B$6:$BI$51,MATCH(B37,'SO JUNI 2026 (Rev.2)'!$B$6:$B$51,0),MATCH($DH$3,'SO JUNI 2026 (Rev.2)'!$B$5:$XI$5,0))</f>
        <v>16000</v>
      </c>
      <c r="DI37" s="320">
        <f>INDEX('Summary sales'!$A$6:$BY$50,MATCH($B37,'Summary sales'!$A$6:$A$50,0),MATCH($DH$3,'Summary sales'!$A$7:$BY$7,0))</f>
        <v>11813.826999999583</v>
      </c>
      <c r="DJ37" s="320">
        <f t="shared" si="28"/>
        <v>-4186.1730000004172</v>
      </c>
      <c r="DK37" s="321">
        <f t="shared" si="643"/>
        <v>0.7383641874999739</v>
      </c>
      <c r="DL37" s="320">
        <f>INDEX('SO JUNI 2026 (Rev.2)'!$B$6:$BI$51,MATCH(B37,'SO JUNI 2026 (Rev.2)'!$B$6:$B$51,0),MATCH($DL$3,'SO JUNI 2026 (Rev.2)'!$B$5:$XI$5,0))</f>
        <v>2020.8603225806426</v>
      </c>
      <c r="DM37" s="320">
        <f>INDEX('Summary sales'!$A$6:$BY$50,MATCH($B37,'Summary sales'!$A$6:$A$50,0),MATCH($DL$3,'Summary sales'!$A$7:$BY$7,0))</f>
        <v>1682.9599999999627</v>
      </c>
      <c r="DN37" s="320">
        <f t="shared" si="29"/>
        <v>-337.90032258067981</v>
      </c>
      <c r="DO37" s="321">
        <f t="shared" si="644"/>
        <v>0.83279382607246188</v>
      </c>
      <c r="DP37" s="320">
        <f>INDEX('SO JUNI 2026 (Rev.2)'!$B$6:$BI$51,MATCH(B37,'SO JUNI 2026 (Rev.2)'!$B$6:$B$51,0),MATCH($DP$3,'SO JUNI 2026 (Rev.2)'!$B$5:$XI$5,0))</f>
        <v>800</v>
      </c>
      <c r="DQ37" s="320">
        <f>INDEX('Summary sales'!$A$6:$BY$50,MATCH($B37,'Summary sales'!$A$6:$A$50,0),MATCH($DP$3,'Summary sales'!$A$7:$BY$7,0))</f>
        <v>977.05999999993946</v>
      </c>
      <c r="DR37" s="320">
        <f t="shared" si="30"/>
        <v>177.05999999993946</v>
      </c>
      <c r="DS37" s="321">
        <f t="shared" si="645"/>
        <v>1.2213249999999243</v>
      </c>
      <c r="DT37" s="320">
        <f>INDEX('SO JUNI 2026 (Rev.2)'!$B$6:$BI$51,MATCH(B37,'SO JUNI 2026 (Rev.2)'!$B$6:$B$51,0),MATCH($DT$3,'SO JUNI 2026 (Rev.2)'!$B$5:$XI$5,0))</f>
        <v>7200</v>
      </c>
      <c r="DU37" s="320">
        <f>INDEX('Summary sales'!$A$6:$BY$50,MATCH($B37,'Summary sales'!$A$6:$A$50,0),MATCH($DT$3,'Summary sales'!$A$7:$BY$7,0))</f>
        <v>6368.7900000000373</v>
      </c>
      <c r="DV37" s="320">
        <f t="shared" si="31"/>
        <v>-831.20999999996275</v>
      </c>
      <c r="DW37" s="321">
        <f t="shared" si="646"/>
        <v>0.88455416666667186</v>
      </c>
      <c r="DX37" s="320">
        <f>INDEX('SO JUNI 2026 (Rev.2)'!$B$6:$BI$51,MATCH(B37,'SO JUNI 2026 (Rev.2)'!$B$6:$B$51,0),MATCH($DX$3,'SO JUNI 2026 (Rev.2)'!$B$5:$XI$5,0))</f>
        <v>0</v>
      </c>
      <c r="DY37" s="320">
        <f>INDEX('Summary sales'!$A$6:$BY$50,MATCH($B37,'Summary sales'!$A$6:$A$50,0),MATCH($DX$3,'Summary sales'!$A$7:$BY$7,0))</f>
        <v>0</v>
      </c>
      <c r="DZ37" s="320">
        <f t="shared" si="32"/>
        <v>0</v>
      </c>
      <c r="EA37" s="321" t="e">
        <f t="shared" si="647"/>
        <v>#DIV/0!</v>
      </c>
      <c r="EB37" s="320">
        <f>INDEX('SO JUNI 2026 (Rev.2)'!$B$6:$BI$51,MATCH(B37,'SO JUNI 2026 (Rev.2)'!$B$6:$B$51,0),MATCH($EB$3,'SO JUNI 2026 (Rev.2)'!$B$5:$XI$5,0))</f>
        <v>2043.2745161290325</v>
      </c>
      <c r="EC37" s="320">
        <f>INDEX('Summary sales'!$A$6:$BY$50,MATCH($B37,'Summary sales'!$A$6:$A$50,0),MATCH($EB$3,'Summary sales'!$A$7:$BY$7,0))</f>
        <v>1574.5300000000279</v>
      </c>
      <c r="ED37" s="320">
        <f t="shared" si="33"/>
        <v>-468.74451612900452</v>
      </c>
      <c r="EE37" s="321">
        <f t="shared" si="648"/>
        <v>0.7705915125799947</v>
      </c>
      <c r="EF37" s="320">
        <f>INDEX('SO JUNI 2026 (Rev.2)'!$B$6:$BI$51,MATCH(B37,'SO JUNI 2026 (Rev.2)'!$B$6:$B$51,0),MATCH($EF$3,'SO JUNI 2026 (Rev.2)'!$B$5:$XI$5,0))</f>
        <v>0</v>
      </c>
      <c r="EG37" s="320">
        <f>INDEX('Summary sales'!$A$6:$BY$50,MATCH($B37,'Summary sales'!$A$6:$A$50,0),MATCH($EF$3,'Summary sales'!$A$7:$BY$7,0))</f>
        <v>0</v>
      </c>
      <c r="EH37" s="320">
        <f t="shared" si="34"/>
        <v>0</v>
      </c>
      <c r="EI37" s="321" t="e">
        <f t="shared" si="649"/>
        <v>#DIV/0!</v>
      </c>
      <c r="EJ37" s="320">
        <f>INDEX('SO JUNI 2026 (Rev.2)'!$B$6:$BI$51,MATCH(B37,'SO JUNI 2026 (Rev.2)'!$B$6:$B$51,0),MATCH($EJ$3,'SO JUNI 2026 (Rev.2)'!$B$5:$XI$5,0))</f>
        <v>1000</v>
      </c>
      <c r="EK37" s="320">
        <f>INDEX('Summary sales'!$A$6:$BY$50,MATCH($B37,'Summary sales'!$A$6:$A$50,0),MATCH($EJ$3,'Summary sales'!$A$7:$BY$7,0))</f>
        <v>0</v>
      </c>
      <c r="EL37" s="320">
        <f t="shared" si="35"/>
        <v>-1000</v>
      </c>
      <c r="EM37" s="321">
        <f t="shared" si="650"/>
        <v>0</v>
      </c>
      <c r="EN37" s="320">
        <f>INDEX('SO JUNI 2026 (Rev.2)'!$B$6:$BI$51,MATCH(B37,'SO JUNI 2026 (Rev.2)'!$B$6:$B$51,0),MATCH($EN$3,'SO JUNI 2026 (Rev.2)'!$B$5:$XI$5,0))</f>
        <v>11007.047419354845</v>
      </c>
      <c r="EO37" s="320">
        <f>INDEX('Summary sales'!$A$6:$BY$50,MATCH($B37,'Summary sales'!$A$6:$A$50,0),MATCH($EN$3,'Summary sales'!$A$7:$BY$7,0))</f>
        <v>10176.709999999963</v>
      </c>
      <c r="EP37" s="320">
        <f t="shared" si="36"/>
        <v>-830.33741935488251</v>
      </c>
      <c r="EQ37" s="321">
        <f t="shared" si="651"/>
        <v>0.92456311054908213</v>
      </c>
      <c r="ER37" s="320">
        <f>INDEX('SO JUNI 2026 (Rev.2)'!$B$6:$BI$51,MATCH(B37,'SO JUNI 2026 (Rev.2)'!$B$6:$B$51,0),MATCH($ER$3,'SO JUNI 2026 (Rev.2)'!$B$5:$XI$5,0))</f>
        <v>1519.5448387096778</v>
      </c>
      <c r="ES37" s="320">
        <f>INDEX('Summary sales'!$A$6:$BY$50,MATCH($B37,'Summary sales'!$A$6:$A$50,0),MATCH($ER$3,'Summary sales'!$A$7:$BY$7,0))</f>
        <v>1028.2399999999907</v>
      </c>
      <c r="ET37" s="320">
        <f t="shared" si="37"/>
        <v>-491.30483870968715</v>
      </c>
      <c r="EU37" s="321">
        <f t="shared" si="652"/>
        <v>0.67667631372636639</v>
      </c>
      <c r="EV37" s="320">
        <f>INDEX('SO JUNI 2026 (Rev.2)'!$B$6:$BI$51,MATCH(B37,'SO JUNI 2026 (Rev.2)'!$B$6:$B$51,0),MATCH($EV$3,'SO JUNI 2026 (Rev.2)'!$B$5:$XI$5,0))</f>
        <v>3999.6741935483842</v>
      </c>
      <c r="EW37" s="320">
        <f>INDEX('Summary sales'!$A$6:$BY$50,MATCH($B37,'Summary sales'!$A$6:$A$50,0),MATCH($EV$3,'Summary sales'!$A$7:$BY$7,0))</f>
        <v>1234.6100000003353</v>
      </c>
      <c r="EX37" s="320">
        <f t="shared" si="38"/>
        <v>-2765.0641935480489</v>
      </c>
      <c r="EY37" s="321">
        <f t="shared" si="653"/>
        <v>0.30867764229191591</v>
      </c>
      <c r="EZ37" s="320">
        <f>INDEX('SO JUNI 2026 (Rev.2)'!$B$6:$BI$51,MATCH(B37,'SO JUNI 2026 (Rev.2)'!$B$6:$B$51,0),MATCH($EZ$3,'SO JUNI 2026 (Rev.2)'!$B$5:$XI$5,0))</f>
        <v>0</v>
      </c>
      <c r="FA37" s="320">
        <f>INDEX('Summary sales'!$A$6:$BY$50,MATCH(B37,'Summary sales'!$A$6:$A$50,0),MATCH($EZ$3,'Summary sales'!$A$7:$BY$7,0))</f>
        <v>6291.3200000000652</v>
      </c>
      <c r="FB37" s="320">
        <f t="shared" si="39"/>
        <v>6291.3200000000652</v>
      </c>
      <c r="FC37" s="321" t="e">
        <f t="shared" si="654"/>
        <v>#DIV/0!</v>
      </c>
      <c r="FD37" s="320">
        <f>INDEX('SO JUNI 2026 (Rev.2)'!$B$6:$BI$51,MATCH(B37,'SO JUNI 2026 (Rev.2)'!$B$6:$B$51,0),MATCH($FD$3,'SO JUNI 2026 (Rev.2)'!$B$5:$XI$5,0))</f>
        <v>8000</v>
      </c>
      <c r="FE37" s="320">
        <f>INDEX('Summary sales'!$A$6:$BY$50,MATCH($B37,'Summary sales'!$A$6:$A$50,0),MATCH($FD$3,'Summary sales'!$A$7:$BY$7,0))</f>
        <v>8370.9500000001863</v>
      </c>
      <c r="FF37" s="320">
        <f t="shared" si="40"/>
        <v>370.95000000018626</v>
      </c>
      <c r="FG37" s="321">
        <f t="shared" si="655"/>
        <v>1.0463687500000234</v>
      </c>
      <c r="FH37" s="320">
        <f>INDEX('SO JUNI 2026 (Rev.2)'!$B$6:$BI$51,MATCH(B37,'SO JUNI 2026 (Rev.2)'!$B$6:$B$51,0),MATCH($FH$3,'SO JUNI 2026 (Rev.2)'!$B$5:$XI$5,0))</f>
        <v>48000</v>
      </c>
      <c r="FI37" s="320">
        <f>INDEX('Summary sales'!$A$6:$BY$50,MATCH($B37,'Summary sales'!$A$6:$A$50,0),MATCH($FH$3,'Summary sales'!$A$7:$BY$7,0))</f>
        <v>51670.490000000224</v>
      </c>
      <c r="FJ37" s="320">
        <f t="shared" si="41"/>
        <v>3670.4900000002235</v>
      </c>
      <c r="FK37" s="321">
        <f t="shared" si="656"/>
        <v>1.0764685416666713</v>
      </c>
      <c r="FL37" s="320">
        <f>INDEX('SO JUNI 2026 (Rev.2)'!$B$6:$BI$51,MATCH(B37,'SO JUNI 2026 (Rev.2)'!$B$6:$B$51,0),MATCH($FL$3,'SO JUNI 2026 (Rev.2)'!$B$5:$XI$5,0))</f>
        <v>8000</v>
      </c>
      <c r="FM37" s="320">
        <f>INDEX('Summary sales'!$A$6:$BY$50,MATCH(B37,'Summary sales'!$A$6:$A$50,0),MATCH($FL$3,'Summary sales'!$A$7:$BY$7,0))</f>
        <v>3870.7099999999627</v>
      </c>
      <c r="FN37" s="320">
        <f t="shared" si="42"/>
        <v>-4129.2900000000373</v>
      </c>
      <c r="FO37" s="321">
        <f t="shared" si="657"/>
        <v>0.48383874999999532</v>
      </c>
      <c r="FP37" s="320">
        <f>INDEX('SO JUNI 2026 (Rev.2)'!$B$6:$BI$51,MATCH(B37,'SO JUNI 2026 (Rev.2)'!$B$6:$B$51,0),MATCH($FP$3,'SO JUNI 2026 (Rev.2)'!$B$5:$XI$5,0))</f>
        <v>3500</v>
      </c>
      <c r="FQ37" s="320">
        <f>INDEX('Summary sales'!$A$6:$BY$50,MATCH(B37,'Summary sales'!$A$6:$A$50,0),MATCH($FP$3,'Summary sales'!$A$7:$BY$7,0))</f>
        <v>2508.0999999996275</v>
      </c>
      <c r="FR37" s="320">
        <f t="shared" si="43"/>
        <v>-991.90000000037253</v>
      </c>
      <c r="FS37" s="321">
        <f t="shared" si="658"/>
        <v>0.71659999999989354</v>
      </c>
      <c r="FT37" s="320">
        <f>INDEX('SO JUNI 2026 (Rev.2)'!$B$6:$BI$51,MATCH(B37,'SO JUNI 2026 (Rev.2)'!$B$6:$B$51,0),MATCH($FT$3,'SO JUNI 2026 (Rev.2)'!$B$5:$XI$5,0))</f>
        <v>800</v>
      </c>
      <c r="FU37" s="320">
        <f>INDEX('Summary sales'!$A$6:$BY$50,MATCH(B37,'Summary sales'!$A$6:$A$50,0),MATCH($FT$3,'Summary sales'!$A$7:$BY$7,0))</f>
        <v>856.0899999999674</v>
      </c>
      <c r="FV37" s="320">
        <f t="shared" si="44"/>
        <v>56.089999999967404</v>
      </c>
      <c r="FW37" s="321">
        <f t="shared" si="659"/>
        <v>1.0701124999999592</v>
      </c>
      <c r="FX37" s="320">
        <f>INDEX('SO JUNI 2026 (Rev.2)'!$B$6:$BI$51,MATCH(B37,'SO JUNI 2026 (Rev.2)'!$B$6:$B$51,0),MATCH($FX$3,'SO JUNI 2026 (Rev.2)'!$B$5:$XI$5,0))</f>
        <v>3800</v>
      </c>
      <c r="FY37" s="320">
        <f>INDEX('Summary sales'!$A$6:$BY$50,MATCH(B37,'Summary sales'!$A$6:$A$50,0),MATCH($FX$3,'Summary sales'!$A$7:$BY$7,0))</f>
        <v>3863.5600000000559</v>
      </c>
      <c r="FZ37" s="320">
        <f t="shared" si="45"/>
        <v>63.560000000055879</v>
      </c>
      <c r="GA37" s="321">
        <f t="shared" si="660"/>
        <v>1.0167263157894884</v>
      </c>
      <c r="GB37" s="320">
        <f>INDEX('SO JUNI 2026 (Rev.2)'!$B$6:$BI$51,MATCH(B37,'SO JUNI 2026 (Rev.2)'!$B$6:$B$51,0),MATCH($GB$3,'SO JUNI 2026 (Rev.2)'!$B$5:$XI$5,0))</f>
        <v>2044.9996774193546</v>
      </c>
      <c r="GC37" s="320">
        <f>INDEX('Summary sales'!$A$6:$BY$50,MATCH(B37,'Summary sales'!$A$6:$A$50,0),MATCH($GB$3,'Summary sales'!$A$7:$BY$7,0))</f>
        <v>555.95000000018626</v>
      </c>
      <c r="GD37" s="320">
        <f t="shared" si="46"/>
        <v>-1489.0496774191683</v>
      </c>
      <c r="GE37" s="321">
        <f t="shared" si="661"/>
        <v>0.2718582335923671</v>
      </c>
      <c r="GF37" s="320">
        <f>INDEX('SO JUNI 2026 (Rev.2)'!$B$6:$BI$51,MATCH(B37,'SO JUNI 2026 (Rev.2)'!$B$6:$B$51,0),MATCH($GF$3,'SO JUNI 2026 (Rev.2)'!$B$5:$XI$5,0))</f>
        <v>369.61070967741654</v>
      </c>
      <c r="GG37" s="320">
        <f>INDEX('Summary sales'!$A$6:$BY$50,MATCH(B37,'Summary sales'!$A$6:$A$50,0),MATCH($GF$3,'Summary sales'!$A$7:$BY$7,0))</f>
        <v>0</v>
      </c>
      <c r="GH37" s="320">
        <f t="shared" si="47"/>
        <v>-369.61070967741654</v>
      </c>
      <c r="GI37" s="321">
        <f t="shared" si="662"/>
        <v>0</v>
      </c>
      <c r="GJ37" s="320">
        <f>INDEX('SO JUNI 2026 (Rev.2)'!$B$6:$BI$51,MATCH(B37,'SO JUNI 2026 (Rev.2)'!$B$6:$B$51,0),MATCH($GJ$3,'SO JUNI 2026 (Rev.2)'!$B$5:$XI$5,0))</f>
        <v>0</v>
      </c>
      <c r="GK37" s="320">
        <f>INDEX('Summary sales'!$A$6:$BY$50,MATCH(B37,'Summary sales'!$A$6:$A$50,0),MATCH($GJ$3,'Summary sales'!$A$7:$BY$7,0))</f>
        <v>0</v>
      </c>
      <c r="GL37" s="320">
        <f t="shared" si="48"/>
        <v>0</v>
      </c>
      <c r="GM37" s="321" t="e">
        <f t="shared" si="663"/>
        <v>#DIV/0!</v>
      </c>
      <c r="GN37" s="320">
        <f>INDEX('SO JUNI 2026 (Rev.2)'!$B$6:$BI$51,MATCH(B37,'SO JUNI 2026 (Rev.2)'!$B$6:$B$51,0),MATCH($GN$3,'SO JUNI 2026 (Rev.2)'!$B$5:$XI$5,0))</f>
        <v>0</v>
      </c>
      <c r="GO37" s="320">
        <f>INDEX('Summary sales'!$A$6:$BY$50,MATCH($B37,'Summary sales'!$A$6:$A$50,0),MATCH($GN$3,'Summary sales'!$A$7:$BY$7,0))</f>
        <v>0</v>
      </c>
      <c r="GP37" s="320">
        <f t="shared" si="49"/>
        <v>0</v>
      </c>
      <c r="GQ37" s="321" t="e">
        <f t="shared" si="664"/>
        <v>#DIV/0!</v>
      </c>
      <c r="GR37" s="320">
        <f>INDEX('SO JUNI 2026 (Rev.2)'!$B$6:$BI$51,MATCH(B37,'SO JUNI 2026 (Rev.2)'!$B$6:$B$51,0),MATCH($GR$3,'SO JUNI 2026 (Rev.2)'!$B$5:$XI$5,0))</f>
        <v>0</v>
      </c>
      <c r="GS37" s="320">
        <f>INDEX('Summary sales'!$A$6:$BY$50,MATCH($B37,'Summary sales'!$A$6:$A$50,0),MATCH($GR$3,'Summary sales'!$A$7:$BY$7,0))</f>
        <v>0</v>
      </c>
      <c r="GT37" s="320">
        <f t="shared" si="50"/>
        <v>0</v>
      </c>
      <c r="GU37" s="321" t="e">
        <f t="shared" si="665"/>
        <v>#DIV/0!</v>
      </c>
      <c r="GV37" s="320">
        <f>INDEX('SO JUNI 2026 (Rev.2)'!$B$6:$BI$51,MATCH(B37,'SO JUNI 2026 (Rev.2)'!$B$6:$B$51,0),MATCH($GV$3,'SO JUNI 2026 (Rev.2)'!$B$5:$XI$5,0))</f>
        <v>1800</v>
      </c>
      <c r="GW37" s="320">
        <f>INDEX('Summary sales'!$A$6:$BY$50,MATCH(B37,'Summary sales'!$A$6:$A$50,0),MATCH($GV$3,'Summary sales'!$A$7:$BY$7,0))</f>
        <v>2706.8499999999913</v>
      </c>
      <c r="GX37" s="320">
        <f t="shared" si="51"/>
        <v>906.84999999999127</v>
      </c>
      <c r="GY37" s="321">
        <f t="shared" si="666"/>
        <v>1.5038055555555507</v>
      </c>
      <c r="GZ37" s="320">
        <f>INDEX('SO JUNI 2026 (Rev.2)'!$B$6:$BI$51,MATCH(B37,'SO JUNI 2026 (Rev.2)'!$B$6:$B$51,0),MATCH($GZ$3,'SO JUNI 2026 (Rev.2)'!$B$5:$XI$5,0))</f>
        <v>2499.7025806451697</v>
      </c>
      <c r="HA37" s="320">
        <f>INDEX('Summary sales'!$A$6:$BY$50,MATCH(B37,'Summary sales'!$A$6:$A$50,0),MATCH($GZ$3,'Summary sales'!$A$7:$BY$7,0))</f>
        <v>966.9499999997206</v>
      </c>
      <c r="HB37" s="320">
        <f t="shared" si="52"/>
        <v>-1532.7525806454491</v>
      </c>
      <c r="HC37" s="321">
        <f t="shared" si="667"/>
        <v>0.38682601981798659</v>
      </c>
      <c r="HD37" s="320">
        <f>INDEX('SO JUNI 2026 (Rev.2)'!$B$6:$BI$51,MATCH(B37,'SO JUNI 2026 (Rev.2)'!$B$6:$B$51,0),MATCH($HD$3,'SO JUNI 2026 (Rev.2)'!$B$5:$XI$5,0))</f>
        <v>15000</v>
      </c>
      <c r="HE37" s="320">
        <f>INDEX('Summary sales'!$A$6:$BY$50,MATCH(B37,'Summary sales'!$A$6:$A$50,0),MATCH($HD$3,'Summary sales'!$A$7:$BY$7,0))</f>
        <v>12357.397999999999</v>
      </c>
      <c r="HF37" s="320">
        <f t="shared" si="53"/>
        <v>-2642.6020000000008</v>
      </c>
      <c r="HG37" s="321">
        <f t="shared" si="668"/>
        <v>0.82382653333333333</v>
      </c>
      <c r="HH37" s="320">
        <f>INDEX('SO JUNI 2026 (Rev.2)'!$B$6:$BI$51,MATCH(B37,'SO JUNI 2026 (Rev.2)'!$B$6:$B$51,0),MATCH($HH$3,'SO JUNI 2026 (Rev.2)'!$B$5:$XI$5,0))</f>
        <v>13500</v>
      </c>
      <c r="HI37" s="320">
        <f>INDEX('Summary sales'!$A$6:$BY$50,MATCH(B37,'Summary sales'!$A$6:$A$50,0),MATCH($HH$3,'Summary sales'!$A$7:$BY$7,0))</f>
        <v>0</v>
      </c>
      <c r="HJ37" s="320">
        <f t="shared" si="54"/>
        <v>-13500</v>
      </c>
      <c r="HK37" s="353">
        <f t="shared" si="669"/>
        <v>0</v>
      </c>
    </row>
    <row r="38" spans="1:219" ht="15" customHeight="1">
      <c r="A38" s="687"/>
      <c r="B38" s="318">
        <f t="shared" si="670"/>
        <v>46201</v>
      </c>
      <c r="C38" s="319" t="str">
        <f t="shared" si="615"/>
        <v>Mgg</v>
      </c>
      <c r="D38" s="320">
        <f t="shared" si="616"/>
        <v>193657.77783870965</v>
      </c>
      <c r="E38" s="320">
        <f t="shared" ca="1" si="617"/>
        <v>189733.15899999754</v>
      </c>
      <c r="F38" s="320">
        <f t="shared" ca="1" si="1"/>
        <v>-3924.6188387121074</v>
      </c>
      <c r="G38" s="321">
        <f t="shared" ca="1" si="618"/>
        <v>0.97973425657098689</v>
      </c>
      <c r="H38" s="320">
        <f>INDEX('SO JUNI 2026 (Rev.2)'!$B$6:$BI$51,MATCH(B38,'SO JUNI 2026 (Rev.2)'!$B$6:$B$51,0),MATCH($H$3,'SO JUNI 2026 (Rev.2)'!$B$5:$XI$5,0))</f>
        <v>733.57290322580695</v>
      </c>
      <c r="I38" s="320">
        <f>INDEX('Summary sales'!$A$6:$BY$50,MATCH(B38,'Summary sales'!$A$6:$A$50,0),MATCH($H$3,'Summary sales'!$A$7:$BY$7,0))</f>
        <v>686.55000000004657</v>
      </c>
      <c r="J38" s="320">
        <f t="shared" si="2"/>
        <v>-47.022903225760388</v>
      </c>
      <c r="K38" s="321">
        <f t="shared" si="619"/>
        <v>0.93589880021606264</v>
      </c>
      <c r="L38" s="320">
        <f>INDEX('SO JUNI 2026 (Rev.2)'!$B$6:$BI$51,MATCH(B38,'SO JUNI 2026 (Rev.2)'!$B$6:$B$51,0),MATCH($L$3,'SO JUNI 2026 (Rev.2)'!$B$5:$XI$5,0))</f>
        <v>1000</v>
      </c>
      <c r="M38" s="320">
        <f>INDEX('Summary sales'!$A$6:$BY$50,MATCH($B38,'Summary sales'!$A$6:$A$50,0),MATCH($L$3,'Summary sales'!$A$7:$BY$7,0))</f>
        <v>539.13000000081956</v>
      </c>
      <c r="N38" s="320">
        <f t="shared" si="3"/>
        <v>-460.86999999918044</v>
      </c>
      <c r="O38" s="321">
        <f t="shared" si="620"/>
        <v>0.53913000000081956</v>
      </c>
      <c r="P38" s="320">
        <f>INDEX('SO JUNI 2026 (Rev.2)'!$B$6:$BI$51,MATCH(B38,'SO JUNI 2026 (Rev.2)'!$B$6:$B$51,0),MATCH($P$3,'SO JUNI 2026 (Rev.2)'!$B$5:$XI$5,0))</f>
        <v>1200</v>
      </c>
      <c r="Q38" s="320">
        <f>INDEX('Summary sales'!$A$6:$BY$50,MATCH($B38,'Summary sales'!$A$6:$A$50,0),MATCH($P$3,'Summary sales'!$A$7:$BY$7,0))</f>
        <v>614.56999999983236</v>
      </c>
      <c r="R38" s="320">
        <f t="shared" si="4"/>
        <v>-585.43000000016764</v>
      </c>
      <c r="S38" s="321">
        <f t="shared" si="621"/>
        <v>0.51214166666652694</v>
      </c>
      <c r="T38" s="320">
        <f>INDEX('SO JUNI 2026 (Rev.2)'!$B$6:$BI$51,MATCH(B38,'SO JUNI 2026 (Rev.2)'!$B$6:$B$51,0),MATCH($T$3,'SO JUNI 2026 (Rev.2)'!$B$5:$XI$5,0))</f>
        <v>999.51612903226578</v>
      </c>
      <c r="U38" s="320">
        <f>INDEX('Summary sales'!$A$6:$BY$50,MATCH($B38,'Summary sales'!$A$6:$A$50,0),MATCH($T$3,'Summary sales'!$A$7:$BY$7,0))</f>
        <v>1124.1100000003353</v>
      </c>
      <c r="V38" s="320">
        <f t="shared" si="5"/>
        <v>124.5938709680695</v>
      </c>
      <c r="W38" s="321">
        <f t="shared" si="622"/>
        <v>1.1246541875104124</v>
      </c>
      <c r="X38" s="320">
        <f>INDEX('SO JUNI 2026 (Rev.2)'!$B$6:$BI$51,MATCH(B38,'SO JUNI 2026 (Rev.2)'!$B$6:$B$51,0),MATCH($X$3,'SO JUNI 2026 (Rev.2)'!$B$5:$XI$5,0))</f>
        <v>644.02064516129087</v>
      </c>
      <c r="Y38" s="320">
        <f>INDEX('Summary sales'!$A$6:$BY$50,MATCH($B38,'Summary sales'!$A$6:$A$50,0),MATCH($X$3,'Summary sales'!$A$7:$BY$7,0))</f>
        <v>391.88000000000466</v>
      </c>
      <c r="Z38" s="320">
        <f t="shared" si="6"/>
        <v>-252.14064516128622</v>
      </c>
      <c r="AA38" s="321">
        <f t="shared" si="623"/>
        <v>0.60848980998405855</v>
      </c>
      <c r="AB38" s="320">
        <f>INDEX('SO JUNI 2026 (Rev.2)'!$B$6:$BI$51,MATCH(B38,'SO JUNI 2026 (Rev.2)'!$B$6:$B$51,0),MATCH($AB$3,'SO JUNI 2026 (Rev.2)'!$B$5:$XI$5,0))</f>
        <v>0</v>
      </c>
      <c r="AC38" s="320">
        <f>INDEX('Summary sales'!$A$6:$BY$50,MATCH($B38,'Summary sales'!$A$6:$A$50,0),MATCH($AB$3,'Summary sales'!$A$7:$BY$7,0))</f>
        <v>0</v>
      </c>
      <c r="AD38" s="320">
        <f t="shared" si="624"/>
        <v>0</v>
      </c>
      <c r="AE38" s="321">
        <f t="shared" si="566"/>
        <v>0</v>
      </c>
      <c r="AF38" s="320">
        <f>INDEX('SO JUNI 2026 (Rev.2)'!$B$6:$BI$51,MATCH(B38,'SO JUNI 2026 (Rev.2)'!$B$6:$B$51,0),MATCH($AF$3,'SO JUNI 2026 (Rev.2)'!$B$5:$XI$5,0))</f>
        <v>0</v>
      </c>
      <c r="AG38" s="320">
        <f>INDEX('Summary sales'!$A$6:$BY$50,MATCH($B38,'Summary sales'!$A$6:$A$50,0),MATCH($AF$3,'Summary sales'!$A$7:$BY$7,0))</f>
        <v>12.610000000015134</v>
      </c>
      <c r="AH38" s="320">
        <f t="shared" si="8"/>
        <v>12.610000000015134</v>
      </c>
      <c r="AI38" s="321" t="e">
        <f t="shared" si="625"/>
        <v>#DIV/0!</v>
      </c>
      <c r="AJ38" s="320">
        <f>INDEX('SO JUNI 2026 (Rev.2)'!$B$6:$BI$51,MATCH(B38,'SO JUNI 2026 (Rev.2)'!$B$6:$B$51,0),MATCH($AJ$3,'SO JUNI 2026 (Rev.2)'!$B$5:$XI$5,0))</f>
        <v>603.76322580644887</v>
      </c>
      <c r="AK38" s="320">
        <f>INDEX('Summary sales'!$A$6:$BY$50,MATCH($B38,'Summary sales'!$A$6:$A$50,0),MATCH($AJ$3,'Summary sales'!$A$7:$BY$7,0))</f>
        <v>757.56000000005588</v>
      </c>
      <c r="AL38" s="320">
        <f t="shared" si="9"/>
        <v>153.79677419360701</v>
      </c>
      <c r="AM38" s="321">
        <f t="shared" si="626"/>
        <v>1.2547302777312745</v>
      </c>
      <c r="AN38" s="320">
        <f>INDEX('SO JUNI 2026 (Rev.2)'!$B$6:$BI$51,MATCH(B38,'SO JUNI 2026 (Rev.2)'!$B$6:$B$51,0),MATCH($AN$3,'SO JUNI 2026 (Rev.2)'!$B$5:$XI$5,0))</f>
        <v>673.27548387096704</v>
      </c>
      <c r="AO38" s="320">
        <f>INDEX('Summary sales'!$A$6:$BY$50,MATCH($B38,'Summary sales'!$A$6:$A$50,0),MATCH($AN$3,'Summary sales'!$A$7:$BY$7,0))</f>
        <v>450.07999999995809</v>
      </c>
      <c r="AP38" s="320">
        <f t="shared" si="10"/>
        <v>-223.19548387100895</v>
      </c>
      <c r="AQ38" s="321">
        <f t="shared" si="627"/>
        <v>0.66849307717584405</v>
      </c>
      <c r="AR38" s="320">
        <f>INDEX('SO JUNI 2026 (Rev.2)'!$B$6:$BI$51,MATCH(B38,'SO JUNI 2026 (Rev.2)'!$B$6:$B$51,0),MATCH($AR$3,'SO JUNI 2026 (Rev.2)'!$B$5:$XI$5,0))</f>
        <v>0</v>
      </c>
      <c r="AS38" s="320">
        <f>INDEX('Summary sales'!$A$6:$BY$50,MATCH($B38,'Summary sales'!$A$6:$A$50,0),MATCH($AR$3,'Summary sales'!$A$7:$BY$7,0))</f>
        <v>304.33999999985099</v>
      </c>
      <c r="AT38" s="320">
        <f t="shared" si="11"/>
        <v>304.33999999985099</v>
      </c>
      <c r="AU38" s="321" t="e">
        <f t="shared" si="628"/>
        <v>#DIV/0!</v>
      </c>
      <c r="AV38" s="320">
        <f>INDEX('SO JUNI 2026 (Rev.2)'!$B$6:$BI$51,MATCH(B38,'SO JUNI 2026 (Rev.2)'!$B$6:$B$51,0),MATCH($AV$3,'SO JUNI 2026 (Rev.2)'!$B$5:$XI$5,0))</f>
        <v>6000</v>
      </c>
      <c r="AW38" s="320">
        <f>INDEX('Summary sales'!$A$6:$BY$50,MATCH($B38,'Summary sales'!$A$6:$A$50,0),MATCH($AV$3,'Summary sales'!$A$7:$BY$7,0))</f>
        <v>3345.2799999997951</v>
      </c>
      <c r="AX38" s="320">
        <f t="shared" si="12"/>
        <v>-2654.7200000002049</v>
      </c>
      <c r="AY38" s="321">
        <f t="shared" si="629"/>
        <v>0.55754666666663255</v>
      </c>
      <c r="AZ38" s="320">
        <f>INDEX('SO JUNI 2026 (Rev.2)'!$B$6:$BI$51,MATCH(B38,'SO JUNI 2026 (Rev.2)'!$B$6:$B$51,0),MATCH($AZ$3,'SO JUNI 2026 (Rev.2)'!$B$5:$XI$5,0))</f>
        <v>300</v>
      </c>
      <c r="BA38" s="320">
        <f>INDEX('Summary sales'!$A$6:$BY$50,MATCH($B38,'Summary sales'!$A$6:$A$50,0),MATCH($AZ$3,'Summary sales'!$A$7:$BY$7,0))</f>
        <v>1830.3600000001024</v>
      </c>
      <c r="BB38" s="320">
        <f t="shared" si="13"/>
        <v>1530.3600000001024</v>
      </c>
      <c r="BC38" s="321">
        <f t="shared" si="630"/>
        <v>6.1012000000003415</v>
      </c>
      <c r="BD38" s="320">
        <f>INDEX('SO JUNI 2026 (Rev.2)'!$B$6:$BI$51,MATCH(B38,'SO JUNI 2026 (Rev.2)'!$B$6:$B$51,0),MATCH($BD$3,'SO JUNI 2026 (Rev.2)'!$B$5:$XI$5,0))</f>
        <v>750</v>
      </c>
      <c r="BE38" s="320">
        <f>INDEX('Summary sales'!$A$6:$BY$50,MATCH($B38,'Summary sales'!$A$6:$A$50,0),MATCH($BD$3,'Summary sales'!$A$7:$BY$7,0))</f>
        <v>0</v>
      </c>
      <c r="BF38" s="320">
        <f t="shared" si="14"/>
        <v>-750</v>
      </c>
      <c r="BG38" s="321">
        <f t="shared" si="631"/>
        <v>0</v>
      </c>
      <c r="BH38" s="320">
        <f>INDEX('SO JUNI 2026 (Rev.2)'!$B$6:$BI$51,MATCH(B38,'SO JUNI 2026 (Rev.2)'!$B$6:$B$51,0),MATCH($BH$3,'SO JUNI 2026 (Rev.2)'!$B$5:$XI$5,0))</f>
        <v>9300</v>
      </c>
      <c r="BI38" s="320">
        <f>INDEX('Summary sales'!$A$6:$BY$50,MATCH($B38,'Summary sales'!$A$6:$A$50,0),MATCH($BH$3,'Summary sales'!$A$7:$BY$7,0))</f>
        <v>10836.909999999916</v>
      </c>
      <c r="BJ38" s="320">
        <f t="shared" si="15"/>
        <v>1536.9099999999162</v>
      </c>
      <c r="BK38" s="321">
        <f t="shared" si="632"/>
        <v>1.1652591397849372</v>
      </c>
      <c r="BL38" s="320">
        <f>INDEX('SO JUNI 2026 (Rev.2)'!$B$6:$BI$51,MATCH(B38,'SO JUNI 2026 (Rev.2)'!$B$6:$B$51,0),MATCH($BL$3,'SO JUNI 2026 (Rev.2)'!$B$5:$XI$5,0))</f>
        <v>6000.0570967741915</v>
      </c>
      <c r="BM38" s="320">
        <f>INDEX('Summary sales'!$A$6:$BY$50,MATCH($B38,'Summary sales'!$A$6:$A$50,0),MATCH($BL$3,'Summary sales'!$A$7:$BY$7,0))</f>
        <v>4066.9199999999255</v>
      </c>
      <c r="BN38" s="320">
        <f t="shared" si="16"/>
        <v>-1933.137096774266</v>
      </c>
      <c r="BO38" s="321">
        <f t="shared" si="633"/>
        <v>0.67781354983878772</v>
      </c>
      <c r="BP38" s="320">
        <f>INDEX('SO JUNI 2026 (Rev.2)'!$B$6:$BI$51,MATCH(B38,'SO JUNI 2026 (Rev.2)'!$B$6:$B$51,0),MATCH($BP$3,'SO JUNI 2026 (Rev.2)'!$B$5:$XI$5,0))</f>
        <v>1300</v>
      </c>
      <c r="BQ38" s="320">
        <f>INDEX('Summary sales'!$A$6:$BY$50,MATCH($B38,'Summary sales'!$A$6:$A$50,0),MATCH($BP$3,'Summary sales'!$A$7:$BY$7,0))</f>
        <v>1267.3800000000047</v>
      </c>
      <c r="BR38" s="320">
        <f t="shared" si="17"/>
        <v>-32.619999999995343</v>
      </c>
      <c r="BS38" s="321">
        <f t="shared" si="634"/>
        <v>0.97490769230769592</v>
      </c>
      <c r="BT38" s="320">
        <f>INDEX('SO JUNI 2026 (Rev.2)'!$B$6:$BI$51,MATCH(B38,'SO JUNI 2026 (Rev.2)'!$B$6:$B$51,0),MATCH($BT$3,'SO JUNI 2026 (Rev.2)'!$B$5:$XI$5,0))</f>
        <v>0</v>
      </c>
      <c r="BU38" s="320">
        <f>INDEX('Summary sales'!$A$6:$BY$50,MATCH($B38,'Summary sales'!$A$6:$A$50,0),MATCH($BT$3,'Summary sales'!$A$7:$BY$7,0))</f>
        <v>0</v>
      </c>
      <c r="BV38" s="320">
        <f t="shared" si="18"/>
        <v>0</v>
      </c>
      <c r="BW38" s="321">
        <v>0</v>
      </c>
      <c r="BX38" s="320">
        <f>INDEX('SO JUNI 2026 (Rev.2)'!$B$6:$BI$51,MATCH(B38,'SO JUNI 2026 (Rev.2)'!$B$6:$B$51,0),MATCH($BX$3,'SO JUNI 2026 (Rev.2)'!$B$5:$XI$5,0))</f>
        <v>2500</v>
      </c>
      <c r="BY38" s="320">
        <f ca="1">INDEX('Summary sales'!$A$6:$BY$50,MATCH($B38,'Summary sales'!$A$6:$A$50,0),MATCH($BX$3,'Summary sales'!$A$7:$BY$7,0))</f>
        <v>5352.3099999999995</v>
      </c>
      <c r="BZ38" s="320">
        <f t="shared" ca="1" si="19"/>
        <v>2852.3099999999995</v>
      </c>
      <c r="CA38" s="321">
        <f t="shared" ca="1" si="636"/>
        <v>2.1409239999999996</v>
      </c>
      <c r="CB38" s="320">
        <f>INDEX('SO JUNI 2026 (Rev.2)'!$B$6:$BI$51,MATCH(B38,'SO JUNI 2026 (Rev.2)'!$B$6:$B$51,0),MATCH($CB$3,'SO JUNI 2026 (Rev.2)'!$B$5:$XI$5,0))</f>
        <v>0</v>
      </c>
      <c r="CC38" s="320">
        <f>INDEX('Summary sales'!$A$6:$BY$50,MATCH($B38,'Summary sales'!$A$6:$A$50,0),MATCH($CB$3,'Summary sales'!$A$7:$BY$7,0))</f>
        <v>0</v>
      </c>
      <c r="CD38" s="320">
        <f t="shared" si="20"/>
        <v>0</v>
      </c>
      <c r="CE38" s="321" t="e">
        <f t="shared" si="637"/>
        <v>#DIV/0!</v>
      </c>
      <c r="CF38" s="320">
        <f>INDEX('SO JUNI 2026 (Rev.2)'!$B$6:$BI$51,MATCH(B38,'SO JUNI 2026 (Rev.2)'!$B$6:$B$51,0),MATCH($CF$3,'SO JUNI 2026 (Rev.2)'!$B$5:$XI$5,0))</f>
        <v>89.451612903225808</v>
      </c>
      <c r="CG38" s="320">
        <f>INDEX('Summary sales'!$A$6:$BY$50,MATCH($B38,'Summary sales'!$A$6:$A$50,0),MATCH($CF$3,'Summary sales'!$A$7:$BY$7,0))</f>
        <v>40.756000000008498</v>
      </c>
      <c r="CH38" s="320">
        <f t="shared" si="21"/>
        <v>-48.69561290321731</v>
      </c>
      <c r="CI38" s="321">
        <f t="shared" si="638"/>
        <v>0.45562062747935933</v>
      </c>
      <c r="CJ38" s="320">
        <f>INDEX('SO JUNI 2026 (Rev.2)'!$B$6:$BI$51,MATCH(B38,'SO JUNI 2026 (Rev.2)'!$B$6:$B$51,0),MATCH($CJ$3,'SO JUNI 2026 (Rev.2)'!$B$5:$XI$5,0))</f>
        <v>1000</v>
      </c>
      <c r="CK38" s="320">
        <f>INDEX('Summary sales'!$A$6:$BY$50,MATCH($B38,'Summary sales'!$A$6:$A$50,0),MATCH($CJ$3,'Summary sales'!$A$7:$BY$7,0))</f>
        <v>129.29999999981374</v>
      </c>
      <c r="CL38" s="320">
        <f t="shared" si="22"/>
        <v>-870.70000000018626</v>
      </c>
      <c r="CM38" s="321">
        <f t="shared" si="639"/>
        <v>0.12929999999981373</v>
      </c>
      <c r="CN38" s="320">
        <f>INDEX('SO JUNI 2026 (Rev.2)'!$B$6:$BI$51,MATCH(B38,'SO JUNI 2026 (Rev.2)'!$B$6:$B$51,0),MATCH($CN$3,'SO JUNI 2026 (Rev.2)'!$B$5:$XI$5,0))</f>
        <v>0</v>
      </c>
      <c r="CO38" s="320">
        <f>INDEX('Summary sales'!$A$6:$BY$50,MATCH($B38,'Summary sales'!$A$6:$A$50,0),MATCH($CN$3,'Summary sales'!$A$7:$BY$7,0))</f>
        <v>966</v>
      </c>
      <c r="CP38" s="320">
        <f t="shared" si="23"/>
        <v>966</v>
      </c>
      <c r="CQ38" s="321" t="e">
        <f t="shared" si="582"/>
        <v>#DIV/0!</v>
      </c>
      <c r="CR38" s="320">
        <f>INDEX('SO JUNI 2026 (Rev.2)'!$B$6:$BI$51,MATCH(B38,'SO JUNI 2026 (Rev.2)'!$B$6:$B$51,0),MATCH($CR$3,'SO JUNI 2026 (Rev.2)'!$B$5:$XI$5,0))</f>
        <v>0</v>
      </c>
      <c r="CS38" s="320">
        <f>INDEX('Summary sales'!$A$6:$BY$50,MATCH($B38,'Summary sales'!$A$6:$A$50,0),MATCH($CR$3,'Summary sales'!$A$7:$BY$7,0))</f>
        <v>0</v>
      </c>
      <c r="CT38" s="320">
        <f t="shared" si="24"/>
        <v>0</v>
      </c>
      <c r="CU38" s="321" t="e">
        <f t="shared" si="640"/>
        <v>#DIV/0!</v>
      </c>
      <c r="CV38" s="320">
        <f>INDEX('SO JUNI 2026 (Rev.2)'!$B$6:$BI$51,MATCH(B38,'SO JUNI 2026 (Rev.2)'!$B$6:$B$51,0),MATCH($CV$3,'SO JUNI 2026 (Rev.2)'!$B$5:$XI$5,0))</f>
        <v>4000</v>
      </c>
      <c r="CW38" s="320">
        <f>INDEX('Summary sales'!$A$6:$BY$50,MATCH($B38,'Summary sales'!$A$6:$A$50,0),MATCH($CV$3,'Summary sales'!$A$7:$BY$7,0))</f>
        <v>13342.54999999993</v>
      </c>
      <c r="CX38" s="320">
        <f t="shared" si="25"/>
        <v>9342.5499999999302</v>
      </c>
      <c r="CY38" s="321">
        <f t="shared" si="584"/>
        <v>3.3356374999999825</v>
      </c>
      <c r="CZ38" s="320">
        <f>INDEX('SO JUNI 2026 (Rev.2)'!$B$6:$BI$51,MATCH(B38,'SO JUNI 2026 (Rev.2)'!$B$6:$B$51,0),MATCH($CZ$3,'SO JUNI 2026 (Rev.2)'!$B$5:$XI$5,0))</f>
        <v>5000</v>
      </c>
      <c r="DA38" s="320">
        <f>INDEX('Summary sales'!$A$6:$BY$50,MATCH($B38,'Summary sales'!$A$6:$A$50,0),MATCH($CZ$3,'Summary sales'!$A$7:$BY$7,0))</f>
        <v>5474.7000000000116</v>
      </c>
      <c r="DB38" s="320">
        <f t="shared" si="26"/>
        <v>474.70000000001164</v>
      </c>
      <c r="DC38" s="321">
        <f t="shared" si="641"/>
        <v>3.3356374999999825</v>
      </c>
      <c r="DD38" s="320">
        <f>INDEX('SO JUNI 2026 (Rev.2)'!$B$6:$BI$51,MATCH(B38,'SO JUNI 2026 (Rev.2)'!$B$6:$B$51,0),MATCH($DD$3,'SO JUNI 2026 (Rev.2)'!$B$5:$XI$5,0))</f>
        <v>8000</v>
      </c>
      <c r="DE38" s="320">
        <f>INDEX('Summary sales'!$A$6:$BY$50,MATCH($B38,'Summary sales'!$A$6:$A$50,0),MATCH($DD$3,'Summary sales'!$A$7:$BY$7,0))</f>
        <v>9777</v>
      </c>
      <c r="DF38" s="320">
        <f t="shared" si="27"/>
        <v>1777</v>
      </c>
      <c r="DG38" s="321">
        <f t="shared" si="642"/>
        <v>1.2221249999999999</v>
      </c>
      <c r="DH38" s="320">
        <f>INDEX('SO JUNI 2026 (Rev.2)'!$B$6:$BI$51,MATCH(B38,'SO JUNI 2026 (Rev.2)'!$B$6:$B$51,0),MATCH($DH$3,'SO JUNI 2026 (Rev.2)'!$B$5:$XI$5,0))</f>
        <v>6659.5545483870847</v>
      </c>
      <c r="DI38" s="320">
        <f>INDEX('Summary sales'!$A$6:$BY$50,MATCH($B38,'Summary sales'!$A$6:$A$50,0),MATCH($DH$3,'Summary sales'!$A$7:$BY$7,0))</f>
        <v>7495.1639999970794</v>
      </c>
      <c r="DJ38" s="320">
        <f t="shared" si="28"/>
        <v>835.60945160999472</v>
      </c>
      <c r="DK38" s="321">
        <f t="shared" si="643"/>
        <v>1.12547527699317</v>
      </c>
      <c r="DL38" s="320">
        <f>INDEX('SO JUNI 2026 (Rev.2)'!$B$6:$BI$51,MATCH(B38,'SO JUNI 2026 (Rev.2)'!$B$6:$B$51,0),MATCH($DL$3,'SO JUNI 2026 (Rev.2)'!$B$5:$XI$5,0))</f>
        <v>2020.8603225806426</v>
      </c>
      <c r="DM38" s="320">
        <f>INDEX('Summary sales'!$A$6:$BY$50,MATCH($B38,'Summary sales'!$A$6:$A$50,0),MATCH($DL$3,'Summary sales'!$A$7:$BY$7,0))</f>
        <v>1655.890000000596</v>
      </c>
      <c r="DN38" s="320">
        <f t="shared" si="29"/>
        <v>-364.97032258004651</v>
      </c>
      <c r="DO38" s="321">
        <f t="shared" si="644"/>
        <v>0.81939854105602972</v>
      </c>
      <c r="DP38" s="320">
        <f>INDEX('SO JUNI 2026 (Rev.2)'!$B$6:$BI$51,MATCH(B38,'SO JUNI 2026 (Rev.2)'!$B$6:$B$51,0),MATCH($DP$3,'SO JUNI 2026 (Rev.2)'!$B$5:$XI$5,0))</f>
        <v>0</v>
      </c>
      <c r="DQ38" s="320">
        <f>INDEX('Summary sales'!$A$6:$BY$50,MATCH($B38,'Summary sales'!$A$6:$A$50,0),MATCH($DP$3,'Summary sales'!$A$7:$BY$7,0))</f>
        <v>0</v>
      </c>
      <c r="DR38" s="320">
        <f t="shared" si="30"/>
        <v>0</v>
      </c>
      <c r="DS38" s="321" t="e">
        <f t="shared" si="645"/>
        <v>#DIV/0!</v>
      </c>
      <c r="DT38" s="320">
        <f>INDEX('SO JUNI 2026 (Rev.2)'!$B$6:$BI$51,MATCH(B38,'SO JUNI 2026 (Rev.2)'!$B$6:$B$51,0),MATCH($DT$3,'SO JUNI 2026 (Rev.2)'!$B$5:$XI$5,0))</f>
        <v>2999.8519354838745</v>
      </c>
      <c r="DU38" s="320">
        <f>INDEX('Summary sales'!$A$6:$BY$50,MATCH($B38,'Summary sales'!$A$6:$A$50,0),MATCH($DT$3,'Summary sales'!$A$7:$BY$7,0))</f>
        <v>5339.4799999995157</v>
      </c>
      <c r="DV38" s="320">
        <f t="shared" si="31"/>
        <v>2339.6280645156412</v>
      </c>
      <c r="DW38" s="321">
        <f t="shared" si="646"/>
        <v>1.7799145140602617</v>
      </c>
      <c r="DX38" s="320">
        <f>INDEX('SO JUNI 2026 (Rev.2)'!$B$6:$BI$51,MATCH(B38,'SO JUNI 2026 (Rev.2)'!$B$6:$B$51,0),MATCH($DX$3,'SO JUNI 2026 (Rev.2)'!$B$5:$XI$5,0))</f>
        <v>0</v>
      </c>
      <c r="DY38" s="320">
        <f>INDEX('Summary sales'!$A$6:$BY$50,MATCH($B38,'Summary sales'!$A$6:$A$50,0),MATCH($DX$3,'Summary sales'!$A$7:$BY$7,0))</f>
        <v>0</v>
      </c>
      <c r="DZ38" s="320">
        <f t="shared" si="32"/>
        <v>0</v>
      </c>
      <c r="EA38" s="321" t="e">
        <f t="shared" si="647"/>
        <v>#DIV/0!</v>
      </c>
      <c r="EB38" s="320">
        <f>INDEX('SO JUNI 2026 (Rev.2)'!$B$6:$BI$51,MATCH(B38,'SO JUNI 2026 (Rev.2)'!$B$6:$B$51,0),MATCH($EB$3,'SO JUNI 2026 (Rev.2)'!$B$5:$XI$5,0))</f>
        <v>2043.2745161290325</v>
      </c>
      <c r="EC38" s="320">
        <f>INDEX('Summary sales'!$A$6:$BY$50,MATCH($B38,'Summary sales'!$A$6:$A$50,0),MATCH($EB$3,'Summary sales'!$A$7:$BY$7,0))</f>
        <v>1517.9799999999814</v>
      </c>
      <c r="ED38" s="320">
        <f t="shared" si="33"/>
        <v>-525.29451612905109</v>
      </c>
      <c r="EE38" s="321">
        <f t="shared" si="648"/>
        <v>0.74291534887626487</v>
      </c>
      <c r="EF38" s="320">
        <f>INDEX('SO JUNI 2026 (Rev.2)'!$B$6:$BI$51,MATCH(B38,'SO JUNI 2026 (Rev.2)'!$B$6:$B$51,0),MATCH($EF$3,'SO JUNI 2026 (Rev.2)'!$B$5:$XI$5,0))</f>
        <v>0</v>
      </c>
      <c r="EG38" s="320">
        <f>INDEX('Summary sales'!$A$6:$BY$50,MATCH($B38,'Summary sales'!$A$6:$A$50,0),MATCH($EF$3,'Summary sales'!$A$7:$BY$7,0))</f>
        <v>0</v>
      </c>
      <c r="EH38" s="320">
        <f t="shared" si="34"/>
        <v>0</v>
      </c>
      <c r="EI38" s="321" t="e">
        <f t="shared" si="649"/>
        <v>#DIV/0!</v>
      </c>
      <c r="EJ38" s="320">
        <f>INDEX('SO JUNI 2026 (Rev.2)'!$B$6:$BI$51,MATCH(B38,'SO JUNI 2026 (Rev.2)'!$B$6:$B$51,0),MATCH($EJ$3,'SO JUNI 2026 (Rev.2)'!$B$5:$XI$5,0))</f>
        <v>0</v>
      </c>
      <c r="EK38" s="320">
        <f>INDEX('Summary sales'!$A$6:$BY$50,MATCH($B38,'Summary sales'!$A$6:$A$50,0),MATCH($EJ$3,'Summary sales'!$A$7:$BY$7,0))</f>
        <v>0</v>
      </c>
      <c r="EL38" s="320">
        <f t="shared" si="35"/>
        <v>0</v>
      </c>
      <c r="EM38" s="321" t="e">
        <f t="shared" si="650"/>
        <v>#DIV/0!</v>
      </c>
      <c r="EN38" s="320">
        <f>INDEX('SO JUNI 2026 (Rev.2)'!$B$6:$BI$51,MATCH(B38,'SO JUNI 2026 (Rev.2)'!$B$6:$B$51,0),MATCH($EN$3,'SO JUNI 2026 (Rev.2)'!$B$5:$XI$5,0))</f>
        <v>11007.047419354845</v>
      </c>
      <c r="EO38" s="320">
        <f>INDEX('Summary sales'!$A$6:$BY$50,MATCH($B38,'Summary sales'!$A$6:$A$50,0),MATCH($EN$3,'Summary sales'!$A$7:$BY$7,0))</f>
        <v>8111.4899999992922</v>
      </c>
      <c r="EP38" s="320">
        <f t="shared" si="36"/>
        <v>-2895.5574193555531</v>
      </c>
      <c r="EQ38" s="321">
        <f t="shared" si="651"/>
        <v>0.73693604569523419</v>
      </c>
      <c r="ER38" s="320">
        <f>INDEX('SO JUNI 2026 (Rev.2)'!$B$6:$BI$51,MATCH(B38,'SO JUNI 2026 (Rev.2)'!$B$6:$B$51,0),MATCH($ER$3,'SO JUNI 2026 (Rev.2)'!$B$5:$XI$5,0))</f>
        <v>1519.5448387096778</v>
      </c>
      <c r="ES38" s="320">
        <f>INDEX('Summary sales'!$A$6:$BY$50,MATCH($B38,'Summary sales'!$A$6:$A$50,0),MATCH($ER$3,'Summary sales'!$A$7:$BY$7,0))</f>
        <v>1061.4599999999627</v>
      </c>
      <c r="ET38" s="320">
        <f t="shared" si="37"/>
        <v>-458.08483870971509</v>
      </c>
      <c r="EU38" s="321">
        <f t="shared" si="652"/>
        <v>0.6985381233641661</v>
      </c>
      <c r="EV38" s="320">
        <f>INDEX('SO JUNI 2026 (Rev.2)'!$B$6:$BI$51,MATCH(B38,'SO JUNI 2026 (Rev.2)'!$B$6:$B$51,0),MATCH($EV$3,'SO JUNI 2026 (Rev.2)'!$B$5:$XI$5,0))</f>
        <v>3999.6741935483842</v>
      </c>
      <c r="EW38" s="320">
        <f>INDEX('Summary sales'!$A$6:$BY$50,MATCH($B38,'Summary sales'!$A$6:$A$50,0),MATCH($EV$3,'Summary sales'!$A$7:$BY$7,0))</f>
        <v>2693.0099999997765</v>
      </c>
      <c r="EX38" s="320">
        <f t="shared" si="38"/>
        <v>-1306.6641935486077</v>
      </c>
      <c r="EY38" s="321">
        <f t="shared" si="653"/>
        <v>0.67330734196892761</v>
      </c>
      <c r="EZ38" s="320">
        <f>INDEX('SO JUNI 2026 (Rev.2)'!$B$6:$BI$51,MATCH(B38,'SO JUNI 2026 (Rev.2)'!$B$6:$B$51,0),MATCH($EZ$3,'SO JUNI 2026 (Rev.2)'!$B$5:$XI$5,0))</f>
        <v>0</v>
      </c>
      <c r="FA38" s="320">
        <f>INDEX('Summary sales'!$A$6:$BY$50,MATCH(B38,'Summary sales'!$A$6:$A$50,0),MATCH($EZ$3,'Summary sales'!$A$7:$BY$7,0))</f>
        <v>0</v>
      </c>
      <c r="FB38" s="320">
        <f t="shared" si="39"/>
        <v>0</v>
      </c>
      <c r="FC38" s="321" t="e">
        <f t="shared" si="654"/>
        <v>#DIV/0!</v>
      </c>
      <c r="FD38" s="320">
        <f>INDEX('SO JUNI 2026 (Rev.2)'!$B$6:$BI$51,MATCH(B38,'SO JUNI 2026 (Rev.2)'!$B$6:$B$51,0),MATCH($FD$3,'SO JUNI 2026 (Rev.2)'!$B$5:$XI$5,0))</f>
        <v>8000</v>
      </c>
      <c r="FE38" s="320">
        <f>INDEX('Summary sales'!$A$6:$BY$50,MATCH($B38,'Summary sales'!$A$6:$A$50,0),MATCH($FD$3,'Summary sales'!$A$7:$BY$7,0))</f>
        <v>9537.2299999999814</v>
      </c>
      <c r="FF38" s="320">
        <f t="shared" si="40"/>
        <v>1537.2299999999814</v>
      </c>
      <c r="FG38" s="321">
        <f t="shared" si="655"/>
        <v>1.1921537499999977</v>
      </c>
      <c r="FH38" s="320">
        <f>INDEX('SO JUNI 2026 (Rev.2)'!$B$6:$BI$51,MATCH(B38,'SO JUNI 2026 (Rev.2)'!$B$6:$B$51,0),MATCH($FH$3,'SO JUNI 2026 (Rev.2)'!$B$5:$XI$5,0))</f>
        <v>54000</v>
      </c>
      <c r="FI38" s="320">
        <f>INDEX('Summary sales'!$A$6:$BY$50,MATCH($B38,'Summary sales'!$A$6:$A$50,0),MATCH($FH$3,'Summary sales'!$A$7:$BY$7,0))</f>
        <v>54341.160000000149</v>
      </c>
      <c r="FJ38" s="320">
        <f t="shared" si="41"/>
        <v>341.16000000014901</v>
      </c>
      <c r="FK38" s="321">
        <f t="shared" si="656"/>
        <v>1.0063177777777805</v>
      </c>
      <c r="FL38" s="320">
        <f>INDEX('SO JUNI 2026 (Rev.2)'!$B$6:$BI$51,MATCH(B38,'SO JUNI 2026 (Rev.2)'!$B$6:$B$51,0),MATCH($FL$3,'SO JUNI 2026 (Rev.2)'!$B$5:$XI$5,0))</f>
        <v>8000</v>
      </c>
      <c r="FM38" s="320">
        <f>INDEX('Summary sales'!$A$6:$BY$50,MATCH(B38,'Summary sales'!$A$6:$A$50,0),MATCH($FL$3,'Summary sales'!$A$7:$BY$7,0))</f>
        <v>4088.0299999997951</v>
      </c>
      <c r="FN38" s="320">
        <f t="shared" si="42"/>
        <v>-3911.9700000002049</v>
      </c>
      <c r="FO38" s="321">
        <f t="shared" si="657"/>
        <v>0.51100374999997444</v>
      </c>
      <c r="FP38" s="320">
        <f>INDEX('SO JUNI 2026 (Rev.2)'!$B$6:$BI$51,MATCH(B38,'SO JUNI 2026 (Rev.2)'!$B$6:$B$51,0),MATCH($FP$3,'SO JUNI 2026 (Rev.2)'!$B$5:$XI$5,0))</f>
        <v>3500</v>
      </c>
      <c r="FQ38" s="320">
        <f>INDEX('Summary sales'!$A$6:$BY$50,MATCH(B38,'Summary sales'!$A$6:$A$50,0),MATCH($FP$3,'Summary sales'!$A$7:$BY$7,0))</f>
        <v>3171.0999999996275</v>
      </c>
      <c r="FR38" s="320">
        <f t="shared" si="43"/>
        <v>-328.90000000037253</v>
      </c>
      <c r="FS38" s="321">
        <f t="shared" si="658"/>
        <v>0.90602857142846505</v>
      </c>
      <c r="FT38" s="320">
        <f>INDEX('SO JUNI 2026 (Rev.2)'!$B$6:$BI$51,MATCH(B38,'SO JUNI 2026 (Rev.2)'!$B$6:$B$51,0),MATCH($FT$3,'SO JUNI 2026 (Rev.2)'!$B$5:$XI$5,0))</f>
        <v>800</v>
      </c>
      <c r="FU38" s="320">
        <f>INDEX('Summary sales'!$A$6:$BY$50,MATCH(B38,'Summary sales'!$A$6:$A$50,0),MATCH($FT$3,'Summary sales'!$A$7:$BY$7,0))</f>
        <v>695.39000000001397</v>
      </c>
      <c r="FV38" s="320">
        <f t="shared" si="44"/>
        <v>-104.60999999998603</v>
      </c>
      <c r="FW38" s="321">
        <f t="shared" si="659"/>
        <v>0.86923750000001743</v>
      </c>
      <c r="FX38" s="320">
        <f>INDEX('SO JUNI 2026 (Rev.2)'!$B$6:$BI$51,MATCH(B38,'SO JUNI 2026 (Rev.2)'!$B$6:$B$51,0),MATCH($FX$3,'SO JUNI 2026 (Rev.2)'!$B$5:$XI$5,0))</f>
        <v>3800</v>
      </c>
      <c r="FY38" s="320">
        <f>INDEX('Summary sales'!$A$6:$BY$50,MATCH(B38,'Summary sales'!$A$6:$A$50,0),MATCH($FX$3,'Summary sales'!$A$7:$BY$7,0))</f>
        <v>3692.6399999996647</v>
      </c>
      <c r="FZ38" s="320">
        <f t="shared" si="45"/>
        <v>-107.36000000033528</v>
      </c>
      <c r="GA38" s="321">
        <f t="shared" si="660"/>
        <v>0.97174736842096443</v>
      </c>
      <c r="GB38" s="320">
        <f>INDEX('SO JUNI 2026 (Rev.2)'!$B$6:$BI$51,MATCH(B38,'SO JUNI 2026 (Rev.2)'!$B$6:$B$51,0),MATCH($GB$3,'SO JUNI 2026 (Rev.2)'!$B$5:$XI$5,0))</f>
        <v>2044.9996774193546</v>
      </c>
      <c r="GC38" s="320">
        <f>INDEX('Summary sales'!$A$6:$BY$50,MATCH(B38,'Summary sales'!$A$6:$A$50,0),MATCH($GB$3,'Summary sales'!$A$7:$BY$7,0))</f>
        <v>803.80999999982305</v>
      </c>
      <c r="GD38" s="320">
        <f t="shared" si="46"/>
        <v>-1241.1896774195316</v>
      </c>
      <c r="GE38" s="321">
        <f t="shared" si="661"/>
        <v>0.39306118669621237</v>
      </c>
      <c r="GF38" s="320">
        <f>INDEX('SO JUNI 2026 (Rev.2)'!$B$6:$BI$51,MATCH(B38,'SO JUNI 2026 (Rev.2)'!$B$6:$B$51,0),MATCH($GF$3,'SO JUNI 2026 (Rev.2)'!$B$5:$XI$5,0))</f>
        <v>369.61070967741654</v>
      </c>
      <c r="GG38" s="320">
        <f>INDEX('Summary sales'!$A$6:$BY$50,MATCH(B38,'Summary sales'!$A$6:$A$50,0),MATCH($GF$3,'Summary sales'!$A$7:$BY$7,0))</f>
        <v>0</v>
      </c>
      <c r="GH38" s="320">
        <f t="shared" si="47"/>
        <v>-369.61070967741654</v>
      </c>
      <c r="GI38" s="321">
        <f t="shared" si="662"/>
        <v>0</v>
      </c>
      <c r="GJ38" s="320">
        <f>INDEX('SO JUNI 2026 (Rev.2)'!$B$6:$BI$51,MATCH(B38,'SO JUNI 2026 (Rev.2)'!$B$6:$B$51,0),MATCH($GJ$3,'SO JUNI 2026 (Rev.2)'!$B$5:$XI$5,0))</f>
        <v>0</v>
      </c>
      <c r="GK38" s="320">
        <f>INDEX('Summary sales'!$A$6:$BY$50,MATCH(B38,'Summary sales'!$A$6:$A$50,0),MATCH($GJ$3,'Summary sales'!$A$7:$BY$7,0))</f>
        <v>0</v>
      </c>
      <c r="GL38" s="320">
        <f t="shared" si="48"/>
        <v>0</v>
      </c>
      <c r="GM38" s="321" t="e">
        <f t="shared" si="663"/>
        <v>#DIV/0!</v>
      </c>
      <c r="GN38" s="320">
        <f>INDEX('SO JUNI 2026 (Rev.2)'!$B$6:$BI$51,MATCH(B38,'SO JUNI 2026 (Rev.2)'!$B$6:$B$51,0),MATCH($GN$3,'SO JUNI 2026 (Rev.2)'!$B$5:$XI$5,0))</f>
        <v>0</v>
      </c>
      <c r="GO38" s="320">
        <f>INDEX('Summary sales'!$A$6:$BY$50,MATCH($B38,'Summary sales'!$A$6:$A$50,0),MATCH($GN$3,'Summary sales'!$A$7:$BY$7,0))</f>
        <v>0</v>
      </c>
      <c r="GP38" s="320">
        <f t="shared" si="49"/>
        <v>0</v>
      </c>
      <c r="GQ38" s="321" t="e">
        <f t="shared" si="664"/>
        <v>#DIV/0!</v>
      </c>
      <c r="GR38" s="320">
        <f>INDEX('SO JUNI 2026 (Rev.2)'!$B$6:$BI$51,MATCH(B38,'SO JUNI 2026 (Rev.2)'!$B$6:$B$51,0),MATCH($GR$3,'SO JUNI 2026 (Rev.2)'!$B$5:$XI$5,0))</f>
        <v>0</v>
      </c>
      <c r="GS38" s="320">
        <f>INDEX('Summary sales'!$A$6:$BY$50,MATCH($B38,'Summary sales'!$A$6:$A$50,0),MATCH($GR$3,'Summary sales'!$A$7:$BY$7,0))</f>
        <v>0</v>
      </c>
      <c r="GT38" s="320">
        <f t="shared" si="50"/>
        <v>0</v>
      </c>
      <c r="GU38" s="321" t="e">
        <f t="shared" si="665"/>
        <v>#DIV/0!</v>
      </c>
      <c r="GV38" s="320">
        <f>INDEX('SO JUNI 2026 (Rev.2)'!$B$6:$BI$51,MATCH(B38,'SO JUNI 2026 (Rev.2)'!$B$6:$B$51,0),MATCH($GV$3,'SO JUNI 2026 (Rev.2)'!$B$5:$XI$5,0))</f>
        <v>1800</v>
      </c>
      <c r="GW38" s="320">
        <f>INDEX('Summary sales'!$A$6:$BY$50,MATCH(B38,'Summary sales'!$A$6:$A$50,0),MATCH($GV$3,'Summary sales'!$A$7:$BY$7,0))</f>
        <v>2527.5400000000081</v>
      </c>
      <c r="GX38" s="320">
        <f t="shared" si="51"/>
        <v>727.54000000000815</v>
      </c>
      <c r="GY38" s="321">
        <f t="shared" si="666"/>
        <v>1.4041888888888934</v>
      </c>
      <c r="GZ38" s="320">
        <f>INDEX('SO JUNI 2026 (Rev.2)'!$B$6:$BI$51,MATCH(B38,'SO JUNI 2026 (Rev.2)'!$B$6:$B$51,0),MATCH($GZ$3,'SO JUNI 2026 (Rev.2)'!$B$5:$XI$5,0))</f>
        <v>2499.7025806451697</v>
      </c>
      <c r="HA38" s="320">
        <f>INDEX('Summary sales'!$A$6:$BY$50,MATCH(B38,'Summary sales'!$A$6:$A$50,0),MATCH($GZ$3,'Summary sales'!$A$7:$BY$7,0))</f>
        <v>345.10000000009313</v>
      </c>
      <c r="HB38" s="320">
        <f t="shared" si="52"/>
        <v>-2154.6025806450766</v>
      </c>
      <c r="HC38" s="321">
        <f t="shared" si="667"/>
        <v>0.13805642426109083</v>
      </c>
      <c r="HD38" s="320">
        <f>INDEX('SO JUNI 2026 (Rev.2)'!$B$6:$BI$51,MATCH(B38,'SO JUNI 2026 (Rev.2)'!$B$6:$B$51,0),MATCH($HD$3,'SO JUNI 2026 (Rev.2)'!$B$5:$XI$5,0))</f>
        <v>15000</v>
      </c>
      <c r="HE38" s="320">
        <f>INDEX('Summary sales'!$A$6:$BY$50,MATCH(B38,'Summary sales'!$A$6:$A$50,0),MATCH($HD$3,'Summary sales'!$A$7:$BY$7,0))</f>
        <v>12398.457999999999</v>
      </c>
      <c r="HF38" s="320">
        <f t="shared" si="53"/>
        <v>-2601.5420000000013</v>
      </c>
      <c r="HG38" s="321">
        <f t="shared" si="668"/>
        <v>0.82656386666666659</v>
      </c>
      <c r="HH38" s="320">
        <f>INDEX('SO JUNI 2026 (Rev.2)'!$B$6:$BI$51,MATCH(B38,'SO JUNI 2026 (Rev.2)'!$B$6:$B$51,0),MATCH($HH$3,'SO JUNI 2026 (Rev.2)'!$B$5:$XI$5,0))</f>
        <v>13500</v>
      </c>
      <c r="HI38" s="320">
        <f>INDEX('Summary sales'!$A$6:$BY$50,MATCH(B38,'Summary sales'!$A$6:$A$50,0),MATCH($HH$3,'Summary sales'!$A$7:$BY$7,0))</f>
        <v>8947.9310000017285</v>
      </c>
      <c r="HJ38" s="320">
        <f t="shared" si="54"/>
        <v>-4552.0689999982715</v>
      </c>
      <c r="HK38" s="353">
        <f t="shared" si="669"/>
        <v>0.66280970370383174</v>
      </c>
    </row>
    <row r="39" spans="1:219" ht="15" customHeight="1" thickBot="1">
      <c r="A39" s="592"/>
      <c r="B39" s="322" t="s">
        <v>57</v>
      </c>
      <c r="C39" s="323"/>
      <c r="D39" s="324">
        <f>SUM(D32:D38)</f>
        <v>1525239.7946774191</v>
      </c>
      <c r="E39" s="324">
        <f t="shared" ref="E39" ca="1" si="671">SUM(E32:E38)</f>
        <v>1573812.5249999939</v>
      </c>
      <c r="F39" s="320">
        <f t="shared" ca="1" si="1"/>
        <v>48572.730322574731</v>
      </c>
      <c r="G39" s="325">
        <f ca="1">AVERAGE(G32:G38)</f>
        <v>1.0307756524314671</v>
      </c>
      <c r="H39" s="324">
        <f t="shared" ref="H39:I39" si="672">SUM(H32:H38)</f>
        <v>7465.0103225806479</v>
      </c>
      <c r="I39" s="324">
        <f t="shared" si="672"/>
        <v>7278.7600000000093</v>
      </c>
      <c r="J39" s="320">
        <f t="shared" si="2"/>
        <v>-186.25032258063857</v>
      </c>
      <c r="K39" s="325">
        <f>AVERAGE(K32:K38)</f>
        <v>0.98980373072425187</v>
      </c>
      <c r="L39" s="324">
        <f t="shared" ref="L39:M39" si="673">SUM(L32:L38)</f>
        <v>12000</v>
      </c>
      <c r="M39" s="324">
        <f t="shared" si="673"/>
        <v>9366.410000000149</v>
      </c>
      <c r="N39" s="320">
        <f t="shared" si="3"/>
        <v>-2633.589999999851</v>
      </c>
      <c r="O39" s="325">
        <f>AVERAGE(O32:O38)</f>
        <v>0.73938928571436568</v>
      </c>
      <c r="P39" s="324">
        <f t="shared" ref="P39:Q39" si="674">SUM(P32:P38)</f>
        <v>8400</v>
      </c>
      <c r="Q39" s="324">
        <f t="shared" si="674"/>
        <v>7162.9300000001676</v>
      </c>
      <c r="R39" s="320">
        <f t="shared" si="4"/>
        <v>-1237.0699999998324</v>
      </c>
      <c r="S39" s="325">
        <f>AVERAGE(S32:S38)</f>
        <v>0.852729761904782</v>
      </c>
      <c r="T39" s="324">
        <f t="shared" ref="T39:U39" si="675">SUM(T32:T38)</f>
        <v>20799.516129032265</v>
      </c>
      <c r="U39" s="324">
        <f t="shared" si="675"/>
        <v>20406.709999999963</v>
      </c>
      <c r="V39" s="320">
        <f t="shared" si="5"/>
        <v>-392.80612903230212</v>
      </c>
      <c r="W39" s="325">
        <f>AVERAGE(W32:W38)</f>
        <v>0.99540947267463153</v>
      </c>
      <c r="X39" s="324">
        <f t="shared" ref="X39:Y39" si="676">SUM(X32:X38)</f>
        <v>4508.1445161290358</v>
      </c>
      <c r="Y39" s="324">
        <f t="shared" si="676"/>
        <v>4936.0300000000279</v>
      </c>
      <c r="Z39" s="320">
        <f t="shared" si="6"/>
        <v>427.88548387099218</v>
      </c>
      <c r="AA39" s="325">
        <f>AVERAGE(AA32:AA38)</f>
        <v>1.0949138791669437</v>
      </c>
      <c r="AB39" s="324">
        <f t="shared" ref="AB39:AD39" si="677">SUM(AB32:AB38)</f>
        <v>0</v>
      </c>
      <c r="AC39" s="324">
        <f t="shared" si="677"/>
        <v>0</v>
      </c>
      <c r="AD39" s="324">
        <f t="shared" si="677"/>
        <v>0</v>
      </c>
      <c r="AE39" s="325">
        <f>AVERAGE(AE32:AE38)</f>
        <v>0</v>
      </c>
      <c r="AF39" s="324">
        <f t="shared" ref="AF39:AG39" si="678">SUM(AF32:AF38)</f>
        <v>900</v>
      </c>
      <c r="AG39" s="324">
        <f t="shared" si="678"/>
        <v>775.24000000001979</v>
      </c>
      <c r="AH39" s="320">
        <f t="shared" si="8"/>
        <v>-124.75999999998021</v>
      </c>
      <c r="AI39" s="325" t="e">
        <f>AVERAGE(AI32:AI38)</f>
        <v>#DIV/0!</v>
      </c>
      <c r="AJ39" s="324">
        <f t="shared" ref="AJ39:AK39" si="679">SUM(AJ32:AJ38)</f>
        <v>4226.3425806451414</v>
      </c>
      <c r="AK39" s="324">
        <f t="shared" si="679"/>
        <v>5991.4500000000698</v>
      </c>
      <c r="AL39" s="320">
        <f t="shared" si="9"/>
        <v>1765.1074193549284</v>
      </c>
      <c r="AM39" s="325">
        <f>AVERAGE(AM32:AM38)</f>
        <v>1.4176441889586453</v>
      </c>
      <c r="AN39" s="324">
        <f t="shared" ref="AN39:AO39" si="680">SUM(AN32:AN38)</f>
        <v>4712.9283870967693</v>
      </c>
      <c r="AO39" s="324">
        <f t="shared" si="680"/>
        <v>4472.9099999999162</v>
      </c>
      <c r="AP39" s="320">
        <f t="shared" si="10"/>
        <v>-240.01838709685308</v>
      </c>
      <c r="AQ39" s="325">
        <f>AVERAGE(AQ32:AQ38)</f>
        <v>0.94907234581497479</v>
      </c>
      <c r="AR39" s="324">
        <f t="shared" ref="AR39:AS39" si="681">SUM(AR32:AR38)</f>
        <v>32000</v>
      </c>
      <c r="AS39" s="324">
        <f t="shared" si="681"/>
        <v>36731.019999999553</v>
      </c>
      <c r="AT39" s="320">
        <f t="shared" si="11"/>
        <v>4731.019999999553</v>
      </c>
      <c r="AU39" s="325" t="e">
        <f>AVERAGE(AU32:AU38)</f>
        <v>#DIV/0!</v>
      </c>
      <c r="AV39" s="324">
        <f t="shared" ref="AV39:AW39" si="682">SUM(AV32:AV38)</f>
        <v>42000</v>
      </c>
      <c r="AW39" s="324">
        <f t="shared" si="682"/>
        <v>26406.229999999981</v>
      </c>
      <c r="AX39" s="320">
        <f t="shared" si="12"/>
        <v>-15593.770000000019</v>
      </c>
      <c r="AY39" s="325">
        <f>AVERAGE(AY32:AY38)</f>
        <v>0.62871976190476153</v>
      </c>
      <c r="AZ39" s="324">
        <f t="shared" ref="AZ39:BA39" si="683">SUM(AZ32:AZ38)</f>
        <v>13800</v>
      </c>
      <c r="BA39" s="324">
        <f t="shared" si="683"/>
        <v>7760.6100000001024</v>
      </c>
      <c r="BB39" s="320">
        <f t="shared" si="13"/>
        <v>-6039.3899999998976</v>
      </c>
      <c r="BC39" s="325">
        <f>AVERAGE(BC32:BC38)</f>
        <v>1.2228588571428876</v>
      </c>
      <c r="BD39" s="324">
        <f t="shared" ref="BD39:BE39" si="684">SUM(BD32:BD38)</f>
        <v>5250</v>
      </c>
      <c r="BE39" s="324">
        <f t="shared" si="684"/>
        <v>3282.7099999999991</v>
      </c>
      <c r="BF39" s="320">
        <f t="shared" si="14"/>
        <v>-1967.2900000000009</v>
      </c>
      <c r="BG39" s="325">
        <f>AVERAGE(BG32:BG38)</f>
        <v>0.62527809523809519</v>
      </c>
      <c r="BH39" s="324">
        <f t="shared" ref="BH39:BI39" si="685">SUM(BH32:BH38)</f>
        <v>65100</v>
      </c>
      <c r="BI39" s="324">
        <f t="shared" si="685"/>
        <v>76308.689999999944</v>
      </c>
      <c r="BJ39" s="320">
        <f t="shared" si="15"/>
        <v>11208.689999999944</v>
      </c>
      <c r="BK39" s="325">
        <f>AVERAGE(BK32:BK38)</f>
        <v>1.1721764976958515</v>
      </c>
      <c r="BL39" s="324">
        <f t="shared" ref="BL39:BM39" si="686">SUM(BL32:BL38)</f>
        <v>60000.399677419351</v>
      </c>
      <c r="BM39" s="324">
        <f t="shared" si="686"/>
        <v>42863.830000000075</v>
      </c>
      <c r="BN39" s="320">
        <f t="shared" si="16"/>
        <v>-17136.569677419277</v>
      </c>
      <c r="BO39" s="325">
        <f>AVERAGE(BO32:BO38)</f>
        <v>0.71265056855835407</v>
      </c>
      <c r="BP39" s="324">
        <f t="shared" ref="BP39:BQ39" si="687">SUM(BP32:BP38)</f>
        <v>9100</v>
      </c>
      <c r="BQ39" s="324">
        <f t="shared" si="687"/>
        <v>8946.4200000000419</v>
      </c>
      <c r="BR39" s="320">
        <f t="shared" si="17"/>
        <v>-153.57999999995809</v>
      </c>
      <c r="BS39" s="325">
        <f>AVERAGE(BS32:BS38)</f>
        <v>0.98312307692308143</v>
      </c>
      <c r="BT39" s="324">
        <f t="shared" ref="BT39:BU39" si="688">SUM(BT32:BT38)</f>
        <v>6000</v>
      </c>
      <c r="BU39" s="324">
        <f t="shared" si="688"/>
        <v>7669.0289999999804</v>
      </c>
      <c r="BV39" s="320">
        <f t="shared" si="18"/>
        <v>1669.0289999999804</v>
      </c>
      <c r="BW39" s="325">
        <f>AVERAGE(BW32:BW38)</f>
        <v>1.0955755714285687</v>
      </c>
      <c r="BX39" s="324">
        <f t="shared" ref="BX39:BY39" si="689">SUM(BX32:BX38)</f>
        <v>35500</v>
      </c>
      <c r="BY39" s="324">
        <f t="shared" ca="1" si="689"/>
        <v>42109.85</v>
      </c>
      <c r="BZ39" s="320">
        <f t="shared" ca="1" si="19"/>
        <v>6609.8499999999985</v>
      </c>
      <c r="CA39" s="325">
        <f ca="1">AVERAGE(CA32:CA38)</f>
        <v>1.2605875844155843</v>
      </c>
      <c r="CB39" s="324">
        <f t="shared" ref="CB39:CC39" si="690">SUM(CB32:CB38)</f>
        <v>0</v>
      </c>
      <c r="CC39" s="324">
        <f t="shared" si="690"/>
        <v>0</v>
      </c>
      <c r="CD39" s="320">
        <f t="shared" si="20"/>
        <v>0</v>
      </c>
      <c r="CE39" s="325" t="e">
        <f>AVERAGE(CE32:CE38)</f>
        <v>#DIV/0!</v>
      </c>
      <c r="CF39" s="324">
        <f t="shared" ref="CF39:CG39" si="691">SUM(CF32:CF38)</f>
        <v>626.16129032258073</v>
      </c>
      <c r="CG39" s="324">
        <f t="shared" si="691"/>
        <v>443.14400000000023</v>
      </c>
      <c r="CH39" s="320">
        <f t="shared" si="21"/>
        <v>-183.01729032258049</v>
      </c>
      <c r="CI39" s="325">
        <f>AVERAGE(CI32:CI38)</f>
        <v>0.70771541909226776</v>
      </c>
      <c r="CJ39" s="324">
        <f t="shared" ref="CJ39:CK39" si="692">SUM(CJ32:CJ38)</f>
        <v>22000</v>
      </c>
      <c r="CK39" s="324">
        <f t="shared" si="692"/>
        <v>21361</v>
      </c>
      <c r="CL39" s="320">
        <f t="shared" si="22"/>
        <v>-639</v>
      </c>
      <c r="CM39" s="325">
        <f>AVERAGE(CM32:CM38)</f>
        <v>0.88507142857140952</v>
      </c>
      <c r="CN39" s="324">
        <f t="shared" ref="CN39:CO39" si="693">SUM(CN32:CN38)</f>
        <v>27500</v>
      </c>
      <c r="CO39" s="324">
        <f t="shared" si="693"/>
        <v>40028.700000000186</v>
      </c>
      <c r="CP39" s="320">
        <f t="shared" si="23"/>
        <v>12528.700000000186</v>
      </c>
      <c r="CQ39" s="325" t="e">
        <f>AVERAGE(CQ32:CQ38)</f>
        <v>#DIV/0!</v>
      </c>
      <c r="CR39" s="324">
        <f>SUM(CR32:CR38)</f>
        <v>0</v>
      </c>
      <c r="CS39" s="324">
        <f>SUM(CS32:CS38)</f>
        <v>0</v>
      </c>
      <c r="CT39" s="320">
        <f t="shared" si="24"/>
        <v>0</v>
      </c>
      <c r="CU39" s="325" t="e">
        <f>AVERAGE(CU32:CU38)</f>
        <v>#DIV/0!</v>
      </c>
      <c r="CV39" s="324">
        <f t="shared" ref="CV39:CZ39" si="694">SUM(CV32:CV38)</f>
        <v>28000</v>
      </c>
      <c r="CW39" s="324">
        <f t="shared" si="694"/>
        <v>55869.479999999981</v>
      </c>
      <c r="CX39" s="320">
        <f t="shared" si="25"/>
        <v>27869.479999999981</v>
      </c>
      <c r="CY39" s="325">
        <f>AVERAGE(CY32:CY38)</f>
        <v>1.9953385714285707</v>
      </c>
      <c r="CZ39" s="324">
        <f t="shared" si="694"/>
        <v>35000</v>
      </c>
      <c r="DA39" s="324">
        <f t="shared" ref="DA39" si="695">SUM(DA32:DA38)</f>
        <v>50680.75</v>
      </c>
      <c r="DB39" s="320">
        <f t="shared" si="26"/>
        <v>15680.75</v>
      </c>
      <c r="DC39" s="325">
        <f>AVERAGE(DC32:DC38)</f>
        <v>1.9953385714285707</v>
      </c>
      <c r="DD39" s="324">
        <f t="shared" ref="DD39:DE39" si="696">SUM(DD32:DD38)</f>
        <v>56000</v>
      </c>
      <c r="DE39" s="324">
        <f t="shared" si="696"/>
        <v>72929.800000000047</v>
      </c>
      <c r="DF39" s="320">
        <f t="shared" si="27"/>
        <v>16929.800000000047</v>
      </c>
      <c r="DG39" s="325">
        <f>AVERAGE(DG32:DG38)</f>
        <v>1.302317857142858</v>
      </c>
      <c r="DH39" s="324">
        <f t="shared" ref="DH39:DI39" si="697">SUM(DH32:DH38)</f>
        <v>102659.55454838708</v>
      </c>
      <c r="DI39" s="324">
        <f t="shared" si="697"/>
        <v>87217.184999994934</v>
      </c>
      <c r="DJ39" s="320">
        <f t="shared" si="28"/>
        <v>-15442.369548392147</v>
      </c>
      <c r="DK39" s="325">
        <f>AVERAGE(DK32:DK38)</f>
        <v>0.87258594135614787</v>
      </c>
      <c r="DL39" s="324">
        <f t="shared" ref="DL39:DM39" si="698">SUM(DL32:DL38)</f>
        <v>14146.022258064497</v>
      </c>
      <c r="DM39" s="324">
        <f t="shared" si="698"/>
        <v>13512.280000000261</v>
      </c>
      <c r="DN39" s="320">
        <f t="shared" si="29"/>
        <v>-633.74225806423601</v>
      </c>
      <c r="DO39" s="325">
        <f>AVERAGE(DO32:DO38)</f>
        <v>0.95519996741819424</v>
      </c>
      <c r="DP39" s="324">
        <f t="shared" ref="DP39:DQ39" si="699">SUM(DP32:DP38)</f>
        <v>4800</v>
      </c>
      <c r="DQ39" s="324">
        <f t="shared" si="699"/>
        <v>4423.4299999999348</v>
      </c>
      <c r="DR39" s="320">
        <f t="shared" si="30"/>
        <v>-376.57000000006519</v>
      </c>
      <c r="DS39" s="325" t="e">
        <f>AVERAGE(DS32:DS38)</f>
        <v>#DIV/0!</v>
      </c>
      <c r="DT39" s="324">
        <f t="shared" ref="DT39:DU39" si="700">SUM(DT32:DT38)</f>
        <v>46199.851935483872</v>
      </c>
      <c r="DU39" s="324">
        <f t="shared" si="700"/>
        <v>59630.129999999888</v>
      </c>
      <c r="DV39" s="320">
        <f t="shared" si="31"/>
        <v>13430.278064516016</v>
      </c>
      <c r="DW39" s="325">
        <f>AVERAGE(DW32:DW38)</f>
        <v>1.3314689385165526</v>
      </c>
      <c r="DX39" s="324">
        <f t="shared" ref="DX39:DY39" si="701">SUM(DX32:DX38)</f>
        <v>17499.38387096774</v>
      </c>
      <c r="DY39" s="324">
        <f t="shared" si="701"/>
        <v>10218.789999999979</v>
      </c>
      <c r="DZ39" s="320">
        <f t="shared" si="32"/>
        <v>-7280.5938709677612</v>
      </c>
      <c r="EA39" s="325" t="e">
        <f>AVERAGE(EA32:EA38)</f>
        <v>#DIV/0!</v>
      </c>
      <c r="EB39" s="324">
        <f t="shared" ref="EB39:EC39" si="702">SUM(EB32:EB38)</f>
        <v>14302.921612903228</v>
      </c>
      <c r="EC39" s="324">
        <f t="shared" si="702"/>
        <v>10772.839999999851</v>
      </c>
      <c r="ED39" s="320">
        <f t="shared" si="33"/>
        <v>-3530.0816129033774</v>
      </c>
      <c r="EE39" s="325">
        <f>AVERAGE(EE32:EE38)</f>
        <v>0.75319157103407797</v>
      </c>
      <c r="EF39" s="324">
        <f t="shared" ref="EF39:EG39" si="703">SUM(EF32:EF38)</f>
        <v>0</v>
      </c>
      <c r="EG39" s="324">
        <f t="shared" si="703"/>
        <v>0</v>
      </c>
      <c r="EH39" s="320">
        <f t="shared" si="34"/>
        <v>0</v>
      </c>
      <c r="EI39" s="325" t="e">
        <f>AVERAGE(EI32:EI38)</f>
        <v>#DIV/0!</v>
      </c>
      <c r="EJ39" s="324">
        <f t="shared" ref="EJ39:EK39" si="704">SUM(EJ32:EJ38)</f>
        <v>6000</v>
      </c>
      <c r="EK39" s="324">
        <f t="shared" si="704"/>
        <v>2126.6699999999255</v>
      </c>
      <c r="EL39" s="320">
        <f t="shared" si="35"/>
        <v>-3873.3300000000745</v>
      </c>
      <c r="EM39" s="325" t="e">
        <f>AVERAGE(EM32:EM38)</f>
        <v>#DIV/0!</v>
      </c>
      <c r="EN39" s="324">
        <f t="shared" ref="EN39:EO39" si="705">SUM(EN32:EN38)</f>
        <v>77049.331935483919</v>
      </c>
      <c r="EO39" s="324">
        <f t="shared" si="705"/>
        <v>76872.269999999553</v>
      </c>
      <c r="EP39" s="320">
        <f t="shared" si="36"/>
        <v>-177.06193548436568</v>
      </c>
      <c r="EQ39" s="325">
        <f>AVERAGE(EQ32:EQ38)</f>
        <v>0.99770196663570521</v>
      </c>
      <c r="ER39" s="324">
        <f t="shared" ref="ER39:ES39" si="706">SUM(ER32:ER38)</f>
        <v>10636.813870967746</v>
      </c>
      <c r="ES39" s="324">
        <f t="shared" si="706"/>
        <v>8174.4799999999814</v>
      </c>
      <c r="ET39" s="320">
        <f t="shared" si="37"/>
        <v>-2462.3338709677646</v>
      </c>
      <c r="EU39" s="325">
        <f>AVERAGE(EU32:EU38)</f>
        <v>0.7685083239363163</v>
      </c>
      <c r="EV39" s="324">
        <f t="shared" ref="EV39:EW39" si="707">SUM(EV32:EV38)</f>
        <v>27997.719354838689</v>
      </c>
      <c r="EW39" s="324">
        <f t="shared" si="707"/>
        <v>23361.410000000149</v>
      </c>
      <c r="EX39" s="320">
        <f t="shared" si="38"/>
        <v>-4636.3093548385405</v>
      </c>
      <c r="EY39" s="325">
        <f>AVERAGE(EY32:EY38)</f>
        <v>0.83440403498303961</v>
      </c>
      <c r="EZ39" s="324">
        <f t="shared" ref="EZ39:FA39" si="708">SUM(EZ32:EZ38)</f>
        <v>35000</v>
      </c>
      <c r="FA39" s="324">
        <f t="shared" si="708"/>
        <v>47001.810000000056</v>
      </c>
      <c r="FB39" s="320">
        <f t="shared" si="39"/>
        <v>12001.810000000056</v>
      </c>
      <c r="FC39" s="325" t="e">
        <f>AVERAGE(FC32:FC38)</f>
        <v>#DIV/0!</v>
      </c>
      <c r="FD39" s="324">
        <f t="shared" ref="FD39:FE39" si="709">SUM(FD32:FD38)</f>
        <v>56000</v>
      </c>
      <c r="FE39" s="324">
        <f t="shared" si="709"/>
        <v>58617.709999999963</v>
      </c>
      <c r="FF39" s="320">
        <f t="shared" si="40"/>
        <v>2617.7099999999627</v>
      </c>
      <c r="FG39" s="325">
        <f>AVERAGE(FG32:FG38)</f>
        <v>1.0467448214285706</v>
      </c>
      <c r="FH39" s="324">
        <f t="shared" ref="FH39:FI39" si="710">SUM(FH32:FH38)</f>
        <v>247000</v>
      </c>
      <c r="FI39" s="324">
        <f t="shared" si="710"/>
        <v>351311.1799999997</v>
      </c>
      <c r="FJ39" s="320">
        <f t="shared" si="41"/>
        <v>104311.1799999997</v>
      </c>
      <c r="FK39" s="325">
        <f>AVERAGE(FK32:FK38)</f>
        <v>1.5059129717432926</v>
      </c>
      <c r="FL39" s="324">
        <f t="shared" ref="FL39:FM39" si="711">SUM(FL32:FL38)</f>
        <v>56000</v>
      </c>
      <c r="FM39" s="324">
        <f t="shared" si="711"/>
        <v>39677.370000000112</v>
      </c>
      <c r="FN39" s="320">
        <f t="shared" si="42"/>
        <v>-16322.629999999888</v>
      </c>
      <c r="FO39" s="325">
        <f>AVERAGE(FO32:FO38)</f>
        <v>0.70852446428571636</v>
      </c>
      <c r="FP39" s="324">
        <f t="shared" ref="FP39:FQ39" si="712">SUM(FP32:FP38)</f>
        <v>24500</v>
      </c>
      <c r="FQ39" s="324">
        <f t="shared" si="712"/>
        <v>21748.299999999814</v>
      </c>
      <c r="FR39" s="320">
        <f t="shared" si="43"/>
        <v>-2751.7000000001863</v>
      </c>
      <c r="FS39" s="325">
        <f>AVERAGE(FS32:FS38)</f>
        <v>0.88768571428570653</v>
      </c>
      <c r="FT39" s="324">
        <f t="shared" ref="FT39:FU39" si="713">SUM(FT32:FT38)</f>
        <v>5850</v>
      </c>
      <c r="FU39" s="324">
        <f t="shared" si="713"/>
        <v>5234.1699999999255</v>
      </c>
      <c r="FV39" s="320">
        <f t="shared" si="44"/>
        <v>-615.83000000007451</v>
      </c>
      <c r="FW39" s="325">
        <f>AVERAGE(FW32:FW38)</f>
        <v>0.89598949579830656</v>
      </c>
      <c r="FX39" s="324">
        <f t="shared" ref="FX39:FY39" si="714">SUM(FX32:FX38)</f>
        <v>26600</v>
      </c>
      <c r="FY39" s="324">
        <f t="shared" si="714"/>
        <v>25583.35999999987</v>
      </c>
      <c r="FZ39" s="320">
        <f t="shared" si="45"/>
        <v>-1016.6400000001304</v>
      </c>
      <c r="GA39" s="325">
        <f>AVERAGE(GA32:GA38)</f>
        <v>0.96178045112781463</v>
      </c>
      <c r="GB39" s="324">
        <f t="shared" ref="GB39:GC39" si="715">SUM(GB32:GB38)</f>
        <v>14314.997741935484</v>
      </c>
      <c r="GC39" s="324">
        <f t="shared" si="715"/>
        <v>15401.409999999916</v>
      </c>
      <c r="GD39" s="320">
        <f t="shared" si="46"/>
        <v>1086.4122580644325</v>
      </c>
      <c r="GE39" s="325">
        <f>AVERAGE(GE32:GE38)</f>
        <v>1.0758932888184687</v>
      </c>
      <c r="GF39" s="324">
        <f t="shared" ref="GF39:GG39" si="716">SUM(GF32:GF38)</f>
        <v>2587.274967741916</v>
      </c>
      <c r="GG39" s="324">
        <f t="shared" si="716"/>
        <v>0</v>
      </c>
      <c r="GH39" s="320">
        <f t="shared" si="47"/>
        <v>-2587.274967741916</v>
      </c>
      <c r="GI39" s="325">
        <f>AVERAGE(GI32:GI38)</f>
        <v>0</v>
      </c>
      <c r="GJ39" s="324">
        <f t="shared" ref="GJ39:GK39" si="717">SUM(GJ32:GJ38)</f>
        <v>0</v>
      </c>
      <c r="GK39" s="324">
        <f t="shared" si="717"/>
        <v>0</v>
      </c>
      <c r="GL39" s="320">
        <f t="shared" si="48"/>
        <v>0</v>
      </c>
      <c r="GM39" s="325" t="e">
        <f>AVERAGE(GM32:GM38)</f>
        <v>#DIV/0!</v>
      </c>
      <c r="GN39" s="324">
        <f t="shared" ref="GN39:GO39" si="718">SUM(GN32:GN38)</f>
        <v>0</v>
      </c>
      <c r="GO39" s="324">
        <f t="shared" si="718"/>
        <v>0</v>
      </c>
      <c r="GP39" s="320">
        <f t="shared" si="49"/>
        <v>0</v>
      </c>
      <c r="GQ39" s="325" t="e">
        <f>AVERAGE(GQ32:GQ38)</f>
        <v>#DIV/0!</v>
      </c>
      <c r="GR39" s="324">
        <f t="shared" ref="GR39:GS39" si="719">SUM(GR32:GR38)</f>
        <v>5609.5016129031756</v>
      </c>
      <c r="GS39" s="324">
        <f t="shared" si="719"/>
        <v>8204.4399999999441</v>
      </c>
      <c r="GT39" s="320">
        <f t="shared" si="50"/>
        <v>2594.9383870967686</v>
      </c>
      <c r="GU39" s="325" t="e">
        <f>AVERAGE(GU32:GU38)</f>
        <v>#DIV/0!</v>
      </c>
      <c r="GV39" s="324">
        <f t="shared" ref="GV39:GW39" si="720">SUM(GV32:GV38)</f>
        <v>12600</v>
      </c>
      <c r="GW39" s="324">
        <f t="shared" si="720"/>
        <v>19191.07</v>
      </c>
      <c r="GX39" s="320">
        <f t="shared" si="51"/>
        <v>6591.07</v>
      </c>
      <c r="GY39" s="325">
        <f>AVERAGE(GY32:GY38)</f>
        <v>1.5231007936507936</v>
      </c>
      <c r="GZ39" s="324">
        <f t="shared" ref="GZ39:HA39" si="721">SUM(GZ32:GZ38)</f>
        <v>17497.918064516187</v>
      </c>
      <c r="HA39" s="324">
        <f t="shared" si="721"/>
        <v>8192.4500000001863</v>
      </c>
      <c r="HB39" s="320">
        <f t="shared" si="52"/>
        <v>-9305.4680645160006</v>
      </c>
      <c r="HC39" s="325">
        <f>AVERAGE(HC32:HC38)</f>
        <v>0.46819570018524398</v>
      </c>
      <c r="HD39" s="324">
        <f t="shared" ref="HD39:HE39" si="722">SUM(HD32:HD38)</f>
        <v>105000</v>
      </c>
      <c r="HE39" s="324">
        <f t="shared" si="722"/>
        <v>82523.112999999998</v>
      </c>
      <c r="HF39" s="320">
        <f t="shared" si="53"/>
        <v>-22476.887000000002</v>
      </c>
      <c r="HG39" s="325">
        <f>AVERAGE(HG32:HG38)</f>
        <v>0.78593440952380955</v>
      </c>
      <c r="HH39" s="324">
        <f t="shared" ref="HH39:HI39" si="723">SUM(HH32:HH38)</f>
        <v>94500</v>
      </c>
      <c r="HI39" s="324">
        <f t="shared" si="723"/>
        <v>41034.953999999911</v>
      </c>
      <c r="HJ39" s="320">
        <f t="shared" si="54"/>
        <v>-53465.046000000089</v>
      </c>
      <c r="HK39" s="325">
        <f>AVERAGE(HK32:HK38)</f>
        <v>0.43423231746031649</v>
      </c>
    </row>
    <row r="40" spans="1:219" ht="15" customHeight="1" thickTop="1">
      <c r="A40" s="686">
        <f>WEEKNUM(B41)</f>
        <v>27</v>
      </c>
      <c r="B40" s="327"/>
      <c r="C40" s="319"/>
      <c r="D40" s="320"/>
      <c r="E40" s="320"/>
      <c r="F40" s="320"/>
      <c r="G40" s="321"/>
      <c r="H40" s="320"/>
      <c r="I40" s="320"/>
      <c r="J40" s="320"/>
      <c r="K40" s="321"/>
      <c r="L40" s="320"/>
      <c r="M40" s="320"/>
      <c r="N40" s="320"/>
      <c r="O40" s="321"/>
      <c r="P40" s="320"/>
      <c r="Q40" s="320"/>
      <c r="R40" s="320"/>
      <c r="S40" s="321"/>
      <c r="T40" s="320"/>
      <c r="U40" s="320"/>
      <c r="V40" s="320"/>
      <c r="W40" s="321"/>
      <c r="X40" s="320"/>
      <c r="Y40" s="320"/>
      <c r="Z40" s="320"/>
      <c r="AA40" s="321"/>
      <c r="AB40" s="320"/>
      <c r="AC40" s="320"/>
      <c r="AD40" s="320"/>
      <c r="AE40" s="321"/>
      <c r="AF40" s="320"/>
      <c r="AG40" s="320"/>
      <c r="AH40" s="320"/>
      <c r="AI40" s="321"/>
      <c r="AJ40" s="320"/>
      <c r="AK40" s="320"/>
      <c r="AL40" s="320"/>
      <c r="AM40" s="321"/>
      <c r="AN40" s="320"/>
      <c r="AO40" s="320"/>
      <c r="AP40" s="320"/>
      <c r="AQ40" s="321"/>
      <c r="AR40" s="320"/>
      <c r="AS40" s="320"/>
      <c r="AT40" s="320"/>
      <c r="AU40" s="321"/>
      <c r="AV40" s="320"/>
      <c r="AW40" s="320"/>
      <c r="AX40" s="320"/>
      <c r="AY40" s="321"/>
      <c r="AZ40" s="320"/>
      <c r="BA40" s="320"/>
      <c r="BB40" s="320"/>
      <c r="BC40" s="321"/>
      <c r="BD40" s="320"/>
      <c r="BE40" s="320"/>
      <c r="BF40" s="320"/>
      <c r="BG40" s="321"/>
      <c r="BH40" s="320"/>
      <c r="BI40" s="320"/>
      <c r="BJ40" s="320"/>
      <c r="BK40" s="321"/>
      <c r="BL40" s="320"/>
      <c r="BM40" s="320"/>
      <c r="BN40" s="320"/>
      <c r="BO40" s="321"/>
      <c r="BP40" s="320"/>
      <c r="BQ40" s="320"/>
      <c r="BR40" s="320"/>
      <c r="BS40" s="321"/>
      <c r="BT40" s="320"/>
      <c r="BU40" s="320"/>
      <c r="BV40" s="320"/>
      <c r="BW40" s="321"/>
      <c r="BX40" s="320"/>
      <c r="BY40" s="320"/>
      <c r="BZ40" s="320"/>
      <c r="CA40" s="321"/>
      <c r="CB40" s="320"/>
      <c r="CC40" s="320"/>
      <c r="CD40" s="320"/>
      <c r="CE40" s="321"/>
      <c r="CF40" s="320"/>
      <c r="CG40" s="320"/>
      <c r="CH40" s="320"/>
      <c r="CI40" s="321"/>
      <c r="CJ40" s="320"/>
      <c r="CK40" s="320"/>
      <c r="CL40" s="320"/>
      <c r="CM40" s="321"/>
      <c r="CN40" s="320"/>
      <c r="CO40" s="320"/>
      <c r="CP40" s="320"/>
      <c r="CQ40" s="321"/>
      <c r="CR40" s="320"/>
      <c r="CS40" s="320"/>
      <c r="CT40" s="320"/>
      <c r="CU40" s="321"/>
      <c r="CV40" s="320"/>
      <c r="CW40" s="320"/>
      <c r="CX40" s="320"/>
      <c r="CY40" s="321"/>
      <c r="CZ40" s="320"/>
      <c r="DA40" s="320"/>
      <c r="DB40" s="320"/>
      <c r="DC40" s="321"/>
      <c r="DD40" s="320"/>
      <c r="DE40" s="320"/>
      <c r="DF40" s="320"/>
      <c r="DG40" s="321"/>
      <c r="DH40" s="320"/>
      <c r="DI40" s="320"/>
      <c r="DJ40" s="320"/>
      <c r="DK40" s="321"/>
      <c r="DL40" s="320"/>
      <c r="DM40" s="320"/>
      <c r="DN40" s="320"/>
      <c r="DO40" s="321"/>
      <c r="DP40" s="320"/>
      <c r="DQ40" s="320"/>
      <c r="DR40" s="320"/>
      <c r="DS40" s="321"/>
      <c r="DT40" s="320"/>
      <c r="DU40" s="320"/>
      <c r="DV40" s="320"/>
      <c r="DW40" s="321"/>
      <c r="DX40" s="320"/>
      <c r="DY40" s="320"/>
      <c r="DZ40" s="320"/>
      <c r="EA40" s="321"/>
      <c r="EB40" s="320"/>
      <c r="EC40" s="320"/>
      <c r="ED40" s="320"/>
      <c r="EE40" s="321"/>
      <c r="EF40" s="320"/>
      <c r="EG40" s="320"/>
      <c r="EH40" s="320"/>
      <c r="EI40" s="321"/>
      <c r="EJ40" s="320"/>
      <c r="EK40" s="320"/>
      <c r="EL40" s="320"/>
      <c r="EM40" s="321"/>
      <c r="EN40" s="320"/>
      <c r="EO40" s="320"/>
      <c r="EP40" s="320"/>
      <c r="EQ40" s="321"/>
      <c r="ER40" s="320"/>
      <c r="ES40" s="320"/>
      <c r="ET40" s="320"/>
      <c r="EU40" s="321"/>
      <c r="EV40" s="320"/>
      <c r="EW40" s="320"/>
      <c r="EX40" s="320"/>
      <c r="EY40" s="321"/>
      <c r="EZ40" s="320"/>
      <c r="FA40" s="320"/>
      <c r="FB40" s="320"/>
      <c r="FC40" s="321"/>
      <c r="FD40" s="320"/>
      <c r="FE40" s="320"/>
      <c r="FF40" s="320"/>
      <c r="FG40" s="321"/>
      <c r="FH40" s="320"/>
      <c r="FI40" s="320"/>
      <c r="FJ40" s="320"/>
      <c r="FK40" s="321"/>
      <c r="FL40" s="320"/>
      <c r="FM40" s="320"/>
      <c r="FN40" s="320"/>
      <c r="FO40" s="321"/>
      <c r="FP40" s="320"/>
      <c r="FQ40" s="320"/>
      <c r="FR40" s="320"/>
      <c r="FS40" s="321"/>
      <c r="FT40" s="320"/>
      <c r="FU40" s="320"/>
      <c r="FV40" s="320"/>
      <c r="FW40" s="321"/>
      <c r="FX40" s="320"/>
      <c r="FY40" s="320"/>
      <c r="FZ40" s="320"/>
      <c r="GA40" s="321"/>
      <c r="GB40" s="320"/>
      <c r="GC40" s="320"/>
      <c r="GD40" s="320"/>
      <c r="GE40" s="321"/>
      <c r="GF40" s="320"/>
      <c r="GG40" s="320"/>
      <c r="GH40" s="320"/>
      <c r="GI40" s="321"/>
      <c r="GJ40" s="320"/>
      <c r="GK40" s="320"/>
      <c r="GL40" s="320"/>
      <c r="GM40" s="321"/>
      <c r="GN40" s="320"/>
      <c r="GO40" s="320"/>
      <c r="GP40" s="320"/>
      <c r="GQ40" s="321"/>
      <c r="GR40" s="320"/>
      <c r="GS40" s="320"/>
      <c r="GT40" s="320"/>
      <c r="GU40" s="321"/>
      <c r="GV40" s="320"/>
      <c r="GW40" s="320"/>
      <c r="GX40" s="320"/>
      <c r="GY40" s="321"/>
      <c r="GZ40" s="320"/>
      <c r="HA40" s="320"/>
      <c r="HB40" s="320"/>
      <c r="HC40" s="321"/>
      <c r="HD40" s="320"/>
      <c r="HE40" s="320"/>
      <c r="HF40" s="320"/>
      <c r="HG40" s="321"/>
      <c r="HH40" s="320"/>
      <c r="HI40" s="320"/>
      <c r="HJ40" s="320"/>
      <c r="HK40" s="353"/>
    </row>
    <row r="41" spans="1:219" ht="15" customHeight="1">
      <c r="A41" s="687"/>
      <c r="B41" s="318">
        <f>B38+1</f>
        <v>46202</v>
      </c>
      <c r="C41" s="319" t="str">
        <f t="shared" ref="C41" si="724">TEXT(B41,"ddd")</f>
        <v>Sen</v>
      </c>
      <c r="D41" s="320">
        <f t="shared" ref="D41" si="725">SUMIF($H$4:$HJ$4,$D$4,H41:HJ41)</f>
        <v>222286.63232258061</v>
      </c>
      <c r="E41" s="320">
        <f t="shared" ref="E41" ca="1" si="726">SUMIF($H$4:$HJ$4,$E$4,H41:HJ41)</f>
        <v>227596.88400000802</v>
      </c>
      <c r="F41" s="320">
        <f t="shared" ca="1" si="1"/>
        <v>5310.2516774274118</v>
      </c>
      <c r="G41" s="321">
        <f t="shared" ref="G41" ca="1" si="727">E41/D41</f>
        <v>1.0238892083700346</v>
      </c>
      <c r="H41" s="320">
        <f>INDEX('SO JUNI 2026 (Rev.2)'!$B$6:$BI$51,MATCH(B41,'SO JUNI 2026 (Rev.2)'!$B$6:$B$51,0),MATCH($H$3,'SO JUNI 2026 (Rev.2)'!$B$5:$XI$5,0))</f>
        <v>1199.5729032258068</v>
      </c>
      <c r="I41" s="320">
        <f>INDEX('Summary sales'!$A$6:$BY$50,MATCH(B41,'Summary sales'!$A$6:$A$50,0),MATCH($H$3,'Summary sales'!$A$7:$BY$7,0))</f>
        <v>1027.6699999999255</v>
      </c>
      <c r="J41" s="320">
        <f t="shared" si="2"/>
        <v>-171.90290322588135</v>
      </c>
      <c r="K41" s="321">
        <f t="shared" ref="K41" si="728">I41/H41</f>
        <v>0.85669657695367063</v>
      </c>
      <c r="L41" s="320">
        <f>INDEX('SO JUNI 2026 (Rev.2)'!$B$6:$BI$51,MATCH(B41,'SO JUNI 2026 (Rev.2)'!$B$6:$B$51,0),MATCH($L$3,'SO JUNI 2026 (Rev.2)'!$B$5:$XI$5,0))</f>
        <v>2000</v>
      </c>
      <c r="M41" s="320">
        <f>INDEX('Summary sales'!$A$6:$BY$50,MATCH($B41,'Summary sales'!$A$6:$A$50,0),MATCH($L$3,'Summary sales'!$A$7:$BY$7,0))</f>
        <v>1667.5299999993294</v>
      </c>
      <c r="N41" s="320">
        <f t="shared" si="3"/>
        <v>-332.47000000067055</v>
      </c>
      <c r="O41" s="321">
        <f t="shared" ref="O41" si="729">M41/L41</f>
        <v>0.83376499999966469</v>
      </c>
      <c r="P41" s="320">
        <f>INDEX('SO JUNI 2026 (Rev.2)'!$B$6:$BI$51,MATCH(B41,'SO JUNI 2026 (Rev.2)'!$B$6:$B$51,0),MATCH($P$3,'SO JUNI 2026 (Rev.2)'!$B$5:$XI$5,0))</f>
        <v>1200</v>
      </c>
      <c r="Q41" s="320">
        <f>INDEX('Summary sales'!$A$6:$BY$50,MATCH($B41,'Summary sales'!$A$6:$A$50,0),MATCH($P$3,'Summary sales'!$A$7:$BY$7,0))</f>
        <v>1440.5600000000559</v>
      </c>
      <c r="R41" s="320">
        <f t="shared" si="4"/>
        <v>240.56000000005588</v>
      </c>
      <c r="S41" s="321">
        <f t="shared" ref="S41" si="730">Q41/P41</f>
        <v>1.2004666666667132</v>
      </c>
      <c r="T41" s="320">
        <f>INDEX('SO JUNI 2026 (Rev.2)'!$B$6:$BI$51,MATCH(B41,'SO JUNI 2026 (Rev.2)'!$B$6:$B$51,0),MATCH($T$3,'SO JUNI 2026 (Rev.2)'!$B$5:$XI$5,0))</f>
        <v>3300</v>
      </c>
      <c r="U41" s="320">
        <f>INDEX('Summary sales'!$A$6:$BY$50,MATCH($B41,'Summary sales'!$A$6:$A$50,0),MATCH($T$3,'Summary sales'!$A$7:$BY$7,0))</f>
        <v>1723.7900000000373</v>
      </c>
      <c r="V41" s="320">
        <f t="shared" si="5"/>
        <v>-1576.2099999999627</v>
      </c>
      <c r="W41" s="321">
        <f t="shared" ref="W41" si="731">U41/T41</f>
        <v>0.52236060606061729</v>
      </c>
      <c r="X41" s="320">
        <f>INDEX('SO JUNI 2026 (Rev.2)'!$B$6:$BI$51,MATCH(B41,'SO JUNI 2026 (Rev.2)'!$B$6:$B$51,0),MATCH($X$3,'SO JUNI 2026 (Rev.2)'!$B$5:$XI$5,0))</f>
        <v>644.02064516129087</v>
      </c>
      <c r="Y41" s="320">
        <f>INDEX('Summary sales'!$A$6:$BY$50,MATCH($B41,'Summary sales'!$A$6:$A$50,0),MATCH($X$3,'Summary sales'!$A$7:$BY$7,0))</f>
        <v>571.79999999993015</v>
      </c>
      <c r="Z41" s="320">
        <f t="shared" si="6"/>
        <v>-72.220645161360721</v>
      </c>
      <c r="AA41" s="321">
        <f t="shared" ref="AA41" si="732">Y41/X41</f>
        <v>0.88785973601316226</v>
      </c>
      <c r="AB41" s="320">
        <f>INDEX('SO JUNI 2026 (Rev.2)'!$B$6:$BI$51,MATCH(B41,'SO JUNI 2026 (Rev.2)'!$B$6:$B$51,0),MATCH($AB$3,'SO JUNI 2026 (Rev.2)'!$B$5:$XI$5,0))</f>
        <v>0</v>
      </c>
      <c r="AC41" s="320">
        <f>INDEX('Summary sales'!$A$6:$BY$50,MATCH($B41,'Summary sales'!$A$6:$A$50,0),MATCH($AB$3,'Summary sales'!$A$7:$BY$7,0))</f>
        <v>0</v>
      </c>
      <c r="AD41" s="320">
        <f t="shared" ref="AD41" si="733">AC41-AB41</f>
        <v>0</v>
      </c>
      <c r="AE41" s="321">
        <f t="shared" ref="AE41:AE42" si="734">AC41-AB41</f>
        <v>0</v>
      </c>
      <c r="AF41" s="320">
        <f>INDEX('SO JUNI 2026 (Rev.2)'!$B$6:$BI$51,MATCH(B41,'SO JUNI 2026 (Rev.2)'!$B$6:$B$51,0),MATCH($AF$3,'SO JUNI 2026 (Rev.2)'!$B$5:$XI$5,0))</f>
        <v>150</v>
      </c>
      <c r="AG41" s="320">
        <f>INDEX('Summary sales'!$A$6:$BY$50,MATCH($B41,'Summary sales'!$A$6:$A$50,0),MATCH($AF$3,'Summary sales'!$A$7:$BY$7,0))</f>
        <v>55.160000000003492</v>
      </c>
      <c r="AH41" s="320">
        <f t="shared" si="8"/>
        <v>-94.839999999996508</v>
      </c>
      <c r="AI41" s="321">
        <f t="shared" ref="AI41" si="735">AG41/AF41</f>
        <v>0.36773333333335662</v>
      </c>
      <c r="AJ41" s="320">
        <f>INDEX('SO JUNI 2026 (Rev.2)'!$B$6:$BI$51,MATCH(B41,'SO JUNI 2026 (Rev.2)'!$B$6:$B$51,0),MATCH($AJ$3,'SO JUNI 2026 (Rev.2)'!$B$5:$XI$5,0))</f>
        <v>603.76322580644887</v>
      </c>
      <c r="AK41" s="320">
        <f>INDEX('Summary sales'!$A$6:$BY$50,MATCH($B41,'Summary sales'!$A$6:$A$50,0),MATCH($AJ$3,'Summary sales'!$A$7:$BY$7,0))</f>
        <v>1033.6699999999255</v>
      </c>
      <c r="AL41" s="320">
        <f t="shared" si="9"/>
        <v>429.90677419347662</v>
      </c>
      <c r="AM41" s="321">
        <f t="shared" ref="AM41" si="736">AK41/AJ41</f>
        <v>1.712045311503112</v>
      </c>
      <c r="AN41" s="320">
        <f>INDEX('SO JUNI 2026 (Rev.2)'!$B$6:$BI$51,MATCH(B41,'SO JUNI 2026 (Rev.2)'!$B$6:$B$51,0),MATCH($AN$3,'SO JUNI 2026 (Rev.2)'!$B$5:$XI$5,0))</f>
        <v>673.27548387096704</v>
      </c>
      <c r="AO41" s="320">
        <f>INDEX('Summary sales'!$A$6:$BY$50,MATCH($B41,'Summary sales'!$A$6:$A$50,0),MATCH($AN$3,'Summary sales'!$A$7:$BY$7,0))</f>
        <v>705.61999999999534</v>
      </c>
      <c r="AP41" s="320">
        <f t="shared" si="10"/>
        <v>32.344516129028307</v>
      </c>
      <c r="AQ41" s="321">
        <f t="shared" ref="AQ41" si="737">AO41/AN41</f>
        <v>1.0480405374974668</v>
      </c>
      <c r="AR41" s="320">
        <f>INDEX('SO JUNI 2026 (Rev.2)'!$B$6:$BI$51,MATCH(B41,'SO JUNI 2026 (Rev.2)'!$B$6:$B$51,0),MATCH($AR$3,'SO JUNI 2026 (Rev.2)'!$B$5:$XI$5,0))</f>
        <v>5500</v>
      </c>
      <c r="AS41" s="320">
        <f>INDEX('Summary sales'!$A$6:$BY$50,MATCH($B41,'Summary sales'!$A$6:$A$50,0),MATCH($AR$3,'Summary sales'!$A$7:$BY$7,0))</f>
        <v>5770.6800000015646</v>
      </c>
      <c r="AT41" s="320">
        <f t="shared" si="11"/>
        <v>270.68000000156462</v>
      </c>
      <c r="AU41" s="321">
        <f t="shared" ref="AU41" si="738">AS41/AR41</f>
        <v>1.0492145454548298</v>
      </c>
      <c r="AV41" s="320">
        <f>INDEX('SO JUNI 2026 (Rev.2)'!$B$6:$BI$51,MATCH(B41,'SO JUNI 2026 (Rev.2)'!$B$6:$B$51,0),MATCH($AV$3,'SO JUNI 2026 (Rev.2)'!$B$5:$XI$5,0))</f>
        <v>6000</v>
      </c>
      <c r="AW41" s="320">
        <f>INDEX('Summary sales'!$A$6:$BY$50,MATCH($B41,'Summary sales'!$A$6:$A$50,0),MATCH($AV$3,'Summary sales'!$A$7:$BY$7,0))</f>
        <v>3344.1400000001304</v>
      </c>
      <c r="AX41" s="320">
        <f t="shared" si="12"/>
        <v>-2655.8599999998696</v>
      </c>
      <c r="AY41" s="321">
        <f t="shared" ref="AY41" si="739">AW41/AV41</f>
        <v>0.55735666666668837</v>
      </c>
      <c r="AZ41" s="320">
        <f>INDEX('SO JUNI 2026 (Rev.2)'!$B$6:$BI$51,MATCH(B41,'SO JUNI 2026 (Rev.2)'!$B$6:$B$51,0),MATCH($AZ$3,'SO JUNI 2026 (Rev.2)'!$B$5:$XI$5,0))</f>
        <v>2500</v>
      </c>
      <c r="BA41" s="320">
        <f>INDEX('Summary sales'!$A$6:$BY$50,MATCH($B41,'Summary sales'!$A$6:$A$50,0),MATCH($AZ$3,'Summary sales'!$A$7:$BY$7,0))</f>
        <v>1340.8400000000838</v>
      </c>
      <c r="BB41" s="320">
        <f t="shared" si="13"/>
        <v>-1159.1599999999162</v>
      </c>
      <c r="BC41" s="321">
        <f t="shared" ref="BC41" si="740">BA41/AZ41</f>
        <v>0.53633600000003356</v>
      </c>
      <c r="BD41" s="320">
        <f>INDEX('SO JUNI 2026 (Rev.2)'!$B$6:$BI$51,MATCH(B41,'SO JUNI 2026 (Rev.2)'!$B$6:$B$51,0),MATCH($BD$3,'SO JUNI 2026 (Rev.2)'!$B$5:$XI$5,0))</f>
        <v>750</v>
      </c>
      <c r="BE41" s="320">
        <f>INDEX('Summary sales'!$A$6:$BY$50,MATCH($B41,'Summary sales'!$A$6:$A$50,0),MATCH($BD$3,'Summary sales'!$A$7:$BY$7,0))</f>
        <v>558.18000000000029</v>
      </c>
      <c r="BF41" s="320">
        <f t="shared" si="14"/>
        <v>-191.81999999999971</v>
      </c>
      <c r="BG41" s="321">
        <f t="shared" ref="BG41" si="741">BE41/BD41</f>
        <v>0.74424000000000035</v>
      </c>
      <c r="BH41" s="320">
        <f>INDEX('SO JUNI 2026 (Rev.2)'!$B$6:$BI$51,MATCH(B41,'SO JUNI 2026 (Rev.2)'!$B$6:$B$51,0),MATCH($BH$3,'SO JUNI 2026 (Rev.2)'!$B$5:$XI$5,0))</f>
        <v>9300</v>
      </c>
      <c r="BI41" s="320">
        <f>INDEX('Summary sales'!$A$6:$BY$50,MATCH($B41,'Summary sales'!$A$6:$A$50,0),MATCH($BH$3,'Summary sales'!$A$7:$BY$7,0))</f>
        <v>10847.800000000047</v>
      </c>
      <c r="BJ41" s="320">
        <f t="shared" si="15"/>
        <v>1547.8000000000466</v>
      </c>
      <c r="BK41" s="321">
        <f t="shared" ref="BK41" si="742">BI41/BH41</f>
        <v>1.1664301075268868</v>
      </c>
      <c r="BL41" s="320">
        <f>INDEX('SO JUNI 2026 (Rev.2)'!$B$6:$BI$51,MATCH(B41,'SO JUNI 2026 (Rev.2)'!$B$6:$B$51,0),MATCH($BL$3,'SO JUNI 2026 (Rev.2)'!$B$5:$XI$5,0))</f>
        <v>9000.0570967741915</v>
      </c>
      <c r="BM41" s="320">
        <f>INDEX('Summary sales'!$A$6:$BY$50,MATCH($B41,'Summary sales'!$A$6:$A$50,0),MATCH($BL$3,'Summary sales'!$A$7:$BY$7,0))</f>
        <v>7370.7099999999627</v>
      </c>
      <c r="BN41" s="320">
        <f t="shared" si="16"/>
        <v>-1629.3470967742287</v>
      </c>
      <c r="BO41" s="321">
        <f t="shared" ref="BO41" si="743">BM41/BL41</f>
        <v>0.81896258220870388</v>
      </c>
      <c r="BP41" s="320">
        <f>INDEX('SO JUNI 2026 (Rev.2)'!$B$6:$BI$51,MATCH(B41,'SO JUNI 2026 (Rev.2)'!$B$6:$B$51,0),MATCH($BP$3,'SO JUNI 2026 (Rev.2)'!$B$5:$XI$5,0))</f>
        <v>1300</v>
      </c>
      <c r="BQ41" s="320">
        <f>INDEX('Summary sales'!$A$6:$BY$50,MATCH($B41,'Summary sales'!$A$6:$A$50,0),MATCH($BP$3,'Summary sales'!$A$7:$BY$7,0))</f>
        <v>1345.0100000000093</v>
      </c>
      <c r="BR41" s="320">
        <f t="shared" si="17"/>
        <v>45.010000000009313</v>
      </c>
      <c r="BS41" s="321">
        <f t="shared" ref="BS41" si="744">BQ41/BP41</f>
        <v>1.0346230769230842</v>
      </c>
      <c r="BT41" s="320">
        <f>INDEX('SO JUNI 2026 (Rev.2)'!$B$6:$BI$51,MATCH(B41,'SO JUNI 2026 (Rev.2)'!$B$6:$B$51,0),MATCH($BT$3,'SO JUNI 2026 (Rev.2)'!$B$5:$XI$5,0))</f>
        <v>1000</v>
      </c>
      <c r="BU41" s="320">
        <f>INDEX('Summary sales'!$A$6:$BY$50,MATCH($B41,'Summary sales'!$A$6:$A$50,0),MATCH($BT$3,'Summary sales'!$A$7:$BY$7,0))</f>
        <v>782.06000000005588</v>
      </c>
      <c r="BV41" s="320">
        <f t="shared" si="18"/>
        <v>-217.93999999994412</v>
      </c>
      <c r="BW41" s="321">
        <f t="shared" ref="BW41" si="745">BU41/BT41</f>
        <v>0.78206000000005593</v>
      </c>
      <c r="BX41" s="320">
        <f>INDEX('SO JUNI 2026 (Rev.2)'!$B$6:$BI$51,MATCH(B41,'SO JUNI 2026 (Rev.2)'!$B$6:$B$51,0),MATCH($BX$3,'SO JUNI 2026 (Rev.2)'!$B$5:$XI$5,0))</f>
        <v>5500</v>
      </c>
      <c r="BY41" s="320">
        <f ca="1">INDEX('Summary sales'!$A$6:$BY$50,MATCH($B41,'Summary sales'!$A$6:$A$50,0),MATCH($BX$3,'Summary sales'!$A$7:$BY$7,0))</f>
        <v>5541.1200000000008</v>
      </c>
      <c r="BZ41" s="320">
        <f t="shared" ca="1" si="19"/>
        <v>41.1200000000008</v>
      </c>
      <c r="CA41" s="321">
        <f t="shared" ref="CA41" ca="1" si="746">BY41/BX41</f>
        <v>1.0074763636363637</v>
      </c>
      <c r="CB41" s="320">
        <f>INDEX('SO JUNI 2026 (Rev.2)'!$B$6:$BI$51,MATCH(B41,'SO JUNI 2026 (Rev.2)'!$B$6:$B$51,0),MATCH($CB$3,'SO JUNI 2026 (Rev.2)'!$B$5:$XI$5,0))</f>
        <v>0</v>
      </c>
      <c r="CC41" s="320">
        <f>INDEX('Summary sales'!$A$6:$BY$50,MATCH($B41,'Summary sales'!$A$6:$A$50,0),MATCH($CB$3,'Summary sales'!$A$7:$BY$7,0))</f>
        <v>0</v>
      </c>
      <c r="CD41" s="320">
        <f t="shared" si="20"/>
        <v>0</v>
      </c>
      <c r="CE41" s="321" t="e">
        <f t="shared" ref="CE41" si="747">CC41/CB41</f>
        <v>#DIV/0!</v>
      </c>
      <c r="CF41" s="320">
        <f>INDEX('SO JUNI 2026 (Rev.2)'!$B$6:$BI$51,MATCH(B41,'SO JUNI 2026 (Rev.2)'!$B$6:$B$51,0),MATCH($CF$3,'SO JUNI 2026 (Rev.2)'!$B$5:$XI$5,0))</f>
        <v>89.451612903225808</v>
      </c>
      <c r="CG41" s="320">
        <f>INDEX('Summary sales'!$A$6:$BY$50,MATCH($B41,'Summary sales'!$A$6:$A$50,0),MATCH($CF$3,'Summary sales'!$A$7:$BY$7,0))</f>
        <v>75.955000000001746</v>
      </c>
      <c r="CH41" s="320">
        <f t="shared" si="21"/>
        <v>-13.496612903224062</v>
      </c>
      <c r="CI41" s="321">
        <f t="shared" ref="CI41" si="748">CG41/CF41</f>
        <v>0.84911828344754925</v>
      </c>
      <c r="CJ41" s="320">
        <f>INDEX('SO JUNI 2026 (Rev.2)'!$B$6:$BI$51,MATCH(B41,'SO JUNI 2026 (Rev.2)'!$B$6:$B$51,0),MATCH($CJ$3,'SO JUNI 2026 (Rev.2)'!$B$5:$XI$5,0))</f>
        <v>3500</v>
      </c>
      <c r="CK41" s="320">
        <f>INDEX('Summary sales'!$A$6:$BY$50,MATCH($B41,'Summary sales'!$A$6:$A$50,0),MATCH($CJ$3,'Summary sales'!$A$7:$BY$7,0))</f>
        <v>3473</v>
      </c>
      <c r="CL41" s="320">
        <f t="shared" si="22"/>
        <v>-27</v>
      </c>
      <c r="CM41" s="321">
        <f t="shared" ref="CM41" si="749">CK41/CJ41</f>
        <v>0.99228571428571433</v>
      </c>
      <c r="CN41" s="320">
        <f>INDEX('SO JUNI 2026 (Rev.2)'!$B$6:$BI$51,MATCH(B41,'SO JUNI 2026 (Rev.2)'!$B$6:$B$51,0),MATCH($CN$3,'SO JUNI 2026 (Rev.2)'!$B$5:$XI$5,0))</f>
        <v>5500</v>
      </c>
      <c r="CO41" s="320">
        <f>INDEX('Summary sales'!$A$6:$BY$50,MATCH($B41,'Summary sales'!$A$6:$A$50,0),MATCH($CN$3,'Summary sales'!$A$7:$BY$7,0))</f>
        <v>5351</v>
      </c>
      <c r="CP41" s="320">
        <f t="shared" si="23"/>
        <v>-149</v>
      </c>
      <c r="CQ41" s="321">
        <f t="shared" ref="CQ41:CQ42" si="750">CO41/CN41</f>
        <v>0.97290909090909095</v>
      </c>
      <c r="CR41" s="320">
        <f>INDEX('SO JUNI 2026 (Rev.2)'!$B$6:$BI$51,MATCH(B41,'SO JUNI 2026 (Rev.2)'!$B$6:$B$51,0),MATCH($CR$3,'SO JUNI 2026 (Rev.2)'!$B$5:$XI$5,0))</f>
        <v>0</v>
      </c>
      <c r="CS41" s="320">
        <f>INDEX('Summary sales'!$A$6:$BY$50,MATCH($B41,'Summary sales'!$A$6:$A$50,0),MATCH($CR$3,'Summary sales'!$A$7:$BY$7,0))</f>
        <v>0</v>
      </c>
      <c r="CT41" s="320">
        <f t="shared" si="24"/>
        <v>0</v>
      </c>
      <c r="CU41" s="321">
        <f t="shared" ref="CU41" si="751">CO41/CN41</f>
        <v>0.97290909090909095</v>
      </c>
      <c r="CV41" s="320">
        <f>INDEX('SO JUNI 2026 (Rev.2)'!$B$6:$BI$51,MATCH(B41,'SO JUNI 2026 (Rev.2)'!$B$6:$B$51,0),MATCH($CV$3,'SO JUNI 2026 (Rev.2)'!$B$5:$XI$5,0))</f>
        <v>4000</v>
      </c>
      <c r="CW41" s="320">
        <f>INDEX('Summary sales'!$A$6:$BY$50,MATCH($B41,'Summary sales'!$A$6:$A$50,0),MATCH($CV$3,'Summary sales'!$A$7:$BY$7,0))</f>
        <v>11046.390000000014</v>
      </c>
      <c r="CX41" s="320">
        <f t="shared" si="25"/>
        <v>7046.390000000014</v>
      </c>
      <c r="CY41" s="321">
        <f t="shared" ref="CY41:CY42" si="752">CW41/CV41</f>
        <v>2.7615975000000037</v>
      </c>
      <c r="CZ41" s="320">
        <f>INDEX('SO JUNI 2026 (Rev.2)'!$B$6:$BI$51,MATCH(B41,'SO JUNI 2026 (Rev.2)'!$B$6:$B$51,0),MATCH($CZ$3,'SO JUNI 2026 (Rev.2)'!$B$5:$XI$5,0))</f>
        <v>5000</v>
      </c>
      <c r="DA41" s="320">
        <f>INDEX('Summary sales'!$A$6:$BY$50,MATCH($B41,'Summary sales'!$A$6:$A$50,0),MATCH($CZ$3,'Summary sales'!$A$7:$BY$7,0))</f>
        <v>6391.6999999999825</v>
      </c>
      <c r="DB41" s="320">
        <f t="shared" si="26"/>
        <v>1391.6999999999825</v>
      </c>
      <c r="DC41" s="321">
        <f t="shared" ref="DC41" si="753">CW41/CV41</f>
        <v>2.7615975000000037</v>
      </c>
      <c r="DD41" s="320">
        <f>INDEX('SO JUNI 2026 (Rev.2)'!$B$6:$BI$51,MATCH(B41,'SO JUNI 2026 (Rev.2)'!$B$6:$B$51,0),MATCH($DD$3,'SO JUNI 2026 (Rev.2)'!$B$5:$XI$5,0))</f>
        <v>8000</v>
      </c>
      <c r="DE41" s="320">
        <f>INDEX('Summary sales'!$A$6:$BY$50,MATCH($B41,'Summary sales'!$A$6:$A$50,0),MATCH($DD$3,'Summary sales'!$A$7:$BY$7,0))</f>
        <v>12254.100000000093</v>
      </c>
      <c r="DF41" s="320">
        <f t="shared" si="27"/>
        <v>4254.1000000000931</v>
      </c>
      <c r="DG41" s="321">
        <f t="shared" ref="DG41" si="754">DE41/DD41</f>
        <v>1.5317625000000117</v>
      </c>
      <c r="DH41" s="320">
        <f>INDEX('SO JUNI 2026 (Rev.2)'!$B$6:$BI$51,MATCH(B41,'SO JUNI 2026 (Rev.2)'!$B$6:$B$51,0),MATCH($DH$3,'SO JUNI 2026 (Rev.2)'!$B$5:$XI$5,0))</f>
        <v>16000</v>
      </c>
      <c r="DI41" s="320">
        <f>INDEX('Summary sales'!$A$6:$BY$50,MATCH($B41,'Summary sales'!$A$6:$A$50,0),MATCH($DH$3,'Summary sales'!$A$7:$BY$7,0))</f>
        <v>13698.194000005722</v>
      </c>
      <c r="DJ41" s="320">
        <f t="shared" si="28"/>
        <v>-2301.805999994278</v>
      </c>
      <c r="DK41" s="321">
        <f t="shared" ref="DK41" si="755">DI41/DH41</f>
        <v>0.85613712500035766</v>
      </c>
      <c r="DL41" s="320">
        <f>INDEX('SO JUNI 2026 (Rev.2)'!$B$6:$BI$51,MATCH(B41,'SO JUNI 2026 (Rev.2)'!$B$6:$B$51,0),MATCH($DL$3,'SO JUNI 2026 (Rev.2)'!$B$5:$XI$5,0))</f>
        <v>2020.8603225806426</v>
      </c>
      <c r="DM41" s="320">
        <f>INDEX('Summary sales'!$A$6:$BY$50,MATCH($B41,'Summary sales'!$A$6:$A$50,0),MATCH($DL$3,'Summary sales'!$A$7:$BY$7,0))</f>
        <v>1022.2299999995157</v>
      </c>
      <c r="DN41" s="320">
        <f t="shared" si="29"/>
        <v>-998.63032258112685</v>
      </c>
      <c r="DO41" s="321">
        <f t="shared" ref="DO41" si="756">DM41/DL41</f>
        <v>0.50583901746070503</v>
      </c>
      <c r="DP41" s="320">
        <f>INDEX('SO JUNI 2026 (Rev.2)'!$B$6:$BI$51,MATCH(B41,'SO JUNI 2026 (Rev.2)'!$B$6:$B$51,0),MATCH($DP$3,'SO JUNI 2026 (Rev.2)'!$B$5:$XI$5,0))</f>
        <v>800</v>
      </c>
      <c r="DQ41" s="320">
        <f>INDEX('Summary sales'!$A$6:$BY$50,MATCH($B41,'Summary sales'!$A$6:$A$50,0),MATCH($DP$3,'Summary sales'!$A$7:$BY$7,0))</f>
        <v>30.739999999990687</v>
      </c>
      <c r="DR41" s="320">
        <f t="shared" si="30"/>
        <v>-769.26000000000931</v>
      </c>
      <c r="DS41" s="321">
        <f t="shared" ref="DS41" si="757">DQ41/DP41</f>
        <v>3.8424999999988357E-2</v>
      </c>
      <c r="DT41" s="320">
        <f>INDEX('SO JUNI 2026 (Rev.2)'!$B$6:$BI$51,MATCH(B41,'SO JUNI 2026 (Rev.2)'!$B$6:$B$51,0),MATCH($DT$3,'SO JUNI 2026 (Rev.2)'!$B$5:$XI$5,0))</f>
        <v>7200</v>
      </c>
      <c r="DU41" s="320">
        <f>INDEX('Summary sales'!$A$6:$BY$50,MATCH($B41,'Summary sales'!$A$6:$A$50,0),MATCH($DT$3,'Summary sales'!$A$7:$BY$7,0))</f>
        <v>9687.820000000298</v>
      </c>
      <c r="DV41" s="320">
        <f t="shared" si="31"/>
        <v>2487.820000000298</v>
      </c>
      <c r="DW41" s="321">
        <f t="shared" ref="DW41" si="758">DU41/DT41</f>
        <v>1.345530555555597</v>
      </c>
      <c r="DX41" s="320">
        <f>INDEX('SO JUNI 2026 (Rev.2)'!$B$6:$BI$51,MATCH(B41,'SO JUNI 2026 (Rev.2)'!$B$6:$B$51,0),MATCH($DX$3,'SO JUNI 2026 (Rev.2)'!$B$5:$XI$5,0))</f>
        <v>3499.876774193548</v>
      </c>
      <c r="DY41" s="320">
        <f>INDEX('Summary sales'!$A$6:$BY$50,MATCH($B41,'Summary sales'!$A$6:$A$50,0),MATCH($DX$3,'Summary sales'!$A$7:$BY$7,0))</f>
        <v>1861.140000000014</v>
      </c>
      <c r="DZ41" s="320">
        <f t="shared" si="32"/>
        <v>-1638.7367741935341</v>
      </c>
      <c r="EA41" s="321">
        <f t="shared" ref="EA41" si="759">DY41/DX41</f>
        <v>0.53177300804507988</v>
      </c>
      <c r="EB41" s="320">
        <f>INDEX('SO JUNI 2026 (Rev.2)'!$B$6:$BI$51,MATCH(B41,'SO JUNI 2026 (Rev.2)'!$B$6:$B$51,0),MATCH($EB$3,'SO JUNI 2026 (Rev.2)'!$B$5:$XI$5,0))</f>
        <v>2043.2745161290325</v>
      </c>
      <c r="EC41" s="320">
        <f>INDEX('Summary sales'!$A$6:$BY$50,MATCH($B41,'Summary sales'!$A$6:$A$50,0),MATCH($EB$3,'Summary sales'!$A$7:$BY$7,0))</f>
        <v>1798.0600000000559</v>
      </c>
      <c r="ED41" s="320">
        <f t="shared" si="33"/>
        <v>-245.21451612897658</v>
      </c>
      <c r="EE41" s="321">
        <f t="shared" ref="EE41" si="760">EC41/EB41</f>
        <v>0.8799894413632029</v>
      </c>
      <c r="EF41" s="320">
        <f>INDEX('SO JUNI 2026 (Rev.2)'!$B$6:$BI$51,MATCH(B41,'SO JUNI 2026 (Rev.2)'!$B$6:$B$51,0),MATCH($EF$3,'SO JUNI 2026 (Rev.2)'!$B$5:$XI$5,0))</f>
        <v>0</v>
      </c>
      <c r="EG41" s="320">
        <f>INDEX('Summary sales'!$A$6:$BY$50,MATCH($B41,'Summary sales'!$A$6:$A$50,0),MATCH($EF$3,'Summary sales'!$A$7:$BY$7,0))</f>
        <v>0</v>
      </c>
      <c r="EH41" s="320">
        <f t="shared" si="34"/>
        <v>0</v>
      </c>
      <c r="EI41" s="321" t="e">
        <f t="shared" ref="EI41" si="761">EG41/EF41</f>
        <v>#DIV/0!</v>
      </c>
      <c r="EJ41" s="320">
        <f>INDEX('SO JUNI 2026 (Rev.2)'!$B$6:$BI$51,MATCH(B41,'SO JUNI 2026 (Rev.2)'!$B$6:$B$51,0),MATCH($EJ$3,'SO JUNI 2026 (Rev.2)'!$B$5:$XI$5,0))</f>
        <v>1000</v>
      </c>
      <c r="EK41" s="320">
        <f>INDEX('Summary sales'!$A$6:$BY$50,MATCH($B41,'Summary sales'!$A$6:$A$50,0),MATCH($EJ$3,'Summary sales'!$A$7:$BY$7,0))</f>
        <v>1074.4799999999814</v>
      </c>
      <c r="EL41" s="320">
        <f t="shared" si="35"/>
        <v>74.479999999981374</v>
      </c>
      <c r="EM41" s="321">
        <f t="shared" ref="EM41" si="762">EK41/EJ41</f>
        <v>1.0744799999999814</v>
      </c>
      <c r="EN41" s="320">
        <f>INDEX('SO JUNI 2026 (Rev.2)'!$B$6:$BI$51,MATCH(B41,'SO JUNI 2026 (Rev.2)'!$B$6:$B$51,0),MATCH($EN$3,'SO JUNI 2026 (Rev.2)'!$B$5:$XI$5,0))</f>
        <v>11007.047419354845</v>
      </c>
      <c r="EO41" s="320">
        <f>INDEX('Summary sales'!$A$6:$BY$50,MATCH($B41,'Summary sales'!$A$6:$A$50,0),MATCH($EN$3,'Summary sales'!$A$7:$BY$7,0))</f>
        <v>9664.5</v>
      </c>
      <c r="EP41" s="320">
        <f t="shared" si="36"/>
        <v>-1342.5474193548453</v>
      </c>
      <c r="EQ41" s="321">
        <f t="shared" ref="EQ41" si="763">EO41/EN41</f>
        <v>0.87802837870997963</v>
      </c>
      <c r="ER41" s="320">
        <f>INDEX('SO JUNI 2026 (Rev.2)'!$B$6:$BI$51,MATCH(B41,'SO JUNI 2026 (Rev.2)'!$B$6:$B$51,0),MATCH($ER$3,'SO JUNI 2026 (Rev.2)'!$B$5:$XI$5,0))</f>
        <v>1519.5448387096778</v>
      </c>
      <c r="ES41" s="320">
        <f>INDEX('Summary sales'!$A$6:$BY$50,MATCH($B41,'Summary sales'!$A$6:$A$50,0),MATCH($ER$3,'Summary sales'!$A$7:$BY$7,0))</f>
        <v>1061.5500000000466</v>
      </c>
      <c r="ET41" s="320">
        <f t="shared" si="37"/>
        <v>-457.99483870963127</v>
      </c>
      <c r="EU41" s="321">
        <f t="shared" ref="EU41" si="764">ES41/ER41</f>
        <v>0.69859735162633452</v>
      </c>
      <c r="EV41" s="320">
        <f>INDEX('SO JUNI 2026 (Rev.2)'!$B$6:$BI$51,MATCH(B41,'SO JUNI 2026 (Rev.2)'!$B$6:$B$51,0),MATCH($EV$3,'SO JUNI 2026 (Rev.2)'!$B$5:$XI$5,0))</f>
        <v>3999.6741935483842</v>
      </c>
      <c r="EW41" s="320">
        <f>INDEX('Summary sales'!$A$6:$BY$50,MATCH($B41,'Summary sales'!$A$6:$A$50,0),MATCH($EV$3,'Summary sales'!$A$7:$BY$7,0))</f>
        <v>3596.8799999998882</v>
      </c>
      <c r="EX41" s="320">
        <f t="shared" si="38"/>
        <v>-402.79419354849597</v>
      </c>
      <c r="EY41" s="321">
        <f t="shared" ref="EY41" si="765">EW41/EV41</f>
        <v>0.89929324888556739</v>
      </c>
      <c r="EZ41" s="320">
        <f>INDEX('SO JUNI 2026 (Rev.2)'!$B$6:$BI$51,MATCH(B41,'SO JUNI 2026 (Rev.2)'!$B$6:$B$51,0),MATCH($EZ$3,'SO JUNI 2026 (Rev.2)'!$B$5:$XI$5,0))</f>
        <v>7000</v>
      </c>
      <c r="FA41" s="320">
        <f>INDEX('Summary sales'!$A$6:$BY$50,MATCH(B41,'Summary sales'!$A$6:$A$50,0),MATCH($EZ$3,'Summary sales'!$A$7:$BY$7,0))</f>
        <v>0</v>
      </c>
      <c r="FB41" s="320">
        <f t="shared" si="39"/>
        <v>-7000</v>
      </c>
      <c r="FC41" s="321">
        <f t="shared" ref="FC41" si="766">FA41/EZ41</f>
        <v>0</v>
      </c>
      <c r="FD41" s="320">
        <f>INDEX('SO JUNI 2026 (Rev.2)'!$B$6:$BI$51,MATCH(B41,'SO JUNI 2026 (Rev.2)'!$B$6:$B$51,0),MATCH($FD$3,'SO JUNI 2026 (Rev.2)'!$B$5:$XI$5,0))</f>
        <v>8000</v>
      </c>
      <c r="FE41" s="320">
        <f>INDEX('Summary sales'!$A$6:$BY$50,MATCH($B41,'Summary sales'!$A$6:$A$50,0),MATCH($FD$3,'Summary sales'!$A$7:$BY$7,0))</f>
        <v>9652.7099999999627</v>
      </c>
      <c r="FF41" s="320">
        <f t="shared" si="40"/>
        <v>1652.7099999999627</v>
      </c>
      <c r="FG41" s="321">
        <f t="shared" ref="FG41" si="767">FE41/FD41</f>
        <v>1.2065887499999954</v>
      </c>
      <c r="FH41" s="320">
        <f>INDEX('SO JUNI 2026 (Rev.2)'!$B$6:$BI$51,MATCH(B41,'SO JUNI 2026 (Rev.2)'!$B$6:$B$51,0),MATCH($FH$3,'SO JUNI 2026 (Rev.2)'!$B$5:$XI$5,0))</f>
        <v>29000</v>
      </c>
      <c r="FI41" s="320">
        <f>INDEX('Summary sales'!$A$6:$BY$50,MATCH($B41,'Summary sales'!$A$6:$A$50,0),MATCH($FH$3,'Summary sales'!$A$7:$BY$7,0))</f>
        <v>53629.609999999404</v>
      </c>
      <c r="FJ41" s="320">
        <f t="shared" si="41"/>
        <v>24629.609999999404</v>
      </c>
      <c r="FK41" s="321">
        <f t="shared" ref="FK41" si="768">FI41/FH41</f>
        <v>1.8492968965517036</v>
      </c>
      <c r="FL41" s="320">
        <f>INDEX('SO JUNI 2026 (Rev.2)'!$B$6:$BI$51,MATCH(B41,'SO JUNI 2026 (Rev.2)'!$B$6:$B$51,0),MATCH($FL$3,'SO JUNI 2026 (Rev.2)'!$B$5:$XI$5,0))</f>
        <v>8000</v>
      </c>
      <c r="FM41" s="320">
        <f>INDEX('Summary sales'!$A$6:$BY$50,MATCH(B41,'Summary sales'!$A$6:$A$50,0),MATCH($FL$3,'Summary sales'!$A$7:$BY$7,0))</f>
        <v>6681.7999999998137</v>
      </c>
      <c r="FN41" s="320">
        <f t="shared" si="42"/>
        <v>-1318.2000000001863</v>
      </c>
      <c r="FO41" s="321">
        <f t="shared" ref="FO41" si="769">FM41/FL41</f>
        <v>0.83522499999997668</v>
      </c>
      <c r="FP41" s="320">
        <f>INDEX('SO JUNI 2026 (Rev.2)'!$B$6:$BI$51,MATCH(B41,'SO JUNI 2026 (Rev.2)'!$B$6:$B$51,0),MATCH($FP$3,'SO JUNI 2026 (Rev.2)'!$B$5:$XI$5,0))</f>
        <v>3500</v>
      </c>
      <c r="FQ41" s="320">
        <f>INDEX('Summary sales'!$A$6:$BY$50,MATCH(B41,'Summary sales'!$A$6:$A$50,0),MATCH($FP$3,'Summary sales'!$A$7:$BY$7,0))</f>
        <v>4164.6000000005588</v>
      </c>
      <c r="FR41" s="320">
        <f t="shared" si="43"/>
        <v>664.60000000055879</v>
      </c>
      <c r="FS41" s="321">
        <f t="shared" ref="FS41" si="770">FQ41/FP41</f>
        <v>1.1898857142858739</v>
      </c>
      <c r="FT41" s="320">
        <f>INDEX('SO JUNI 2026 (Rev.2)'!$B$6:$BI$51,MATCH(B41,'SO JUNI 2026 (Rev.2)'!$B$6:$B$51,0),MATCH($FT$3,'SO JUNI 2026 (Rev.2)'!$B$5:$XI$5,0))</f>
        <v>850</v>
      </c>
      <c r="FU41" s="320">
        <f>INDEX('Summary sales'!$A$6:$BY$50,MATCH(B41,'Summary sales'!$A$6:$A$50,0),MATCH($FT$3,'Summary sales'!$A$7:$BY$7,0))</f>
        <v>720.09000000008382</v>
      </c>
      <c r="FV41" s="320">
        <f t="shared" si="44"/>
        <v>-129.90999999991618</v>
      </c>
      <c r="FW41" s="321">
        <f t="shared" ref="FW41" si="771">FU41/FT41</f>
        <v>0.84716470588245152</v>
      </c>
      <c r="FX41" s="320">
        <f>INDEX('SO JUNI 2026 (Rev.2)'!$B$6:$BI$51,MATCH(B41,'SO JUNI 2026 (Rev.2)'!$B$6:$B$51,0),MATCH($FX$3,'SO JUNI 2026 (Rev.2)'!$B$5:$XI$5,0))</f>
        <v>3800</v>
      </c>
      <c r="FY41" s="320">
        <f>INDEX('Summary sales'!$A$6:$BY$50,MATCH(B41,'Summary sales'!$A$6:$A$50,0),MATCH($FX$3,'Summary sales'!$A$7:$BY$7,0))</f>
        <v>3772.0200000000186</v>
      </c>
      <c r="FZ41" s="320">
        <f t="shared" si="45"/>
        <v>-27.979999999981374</v>
      </c>
      <c r="GA41" s="321">
        <f t="shared" ref="GA41" si="772">FY41/FX41</f>
        <v>0.99263684210526804</v>
      </c>
      <c r="GB41" s="320">
        <f>INDEX('SO JUNI 2026 (Rev.2)'!$B$6:$BI$51,MATCH(B41,'SO JUNI 2026 (Rev.2)'!$B$6:$B$51,0),MATCH($GB$3,'SO JUNI 2026 (Rev.2)'!$B$5:$XI$5,0))</f>
        <v>2044.9996774193546</v>
      </c>
      <c r="GC41" s="320">
        <f>INDEX('Summary sales'!$A$6:$BY$50,MATCH(B41,'Summary sales'!$A$6:$A$50,0),MATCH($GB$3,'Summary sales'!$A$7:$BY$7,0))</f>
        <v>3654.160000000149</v>
      </c>
      <c r="GD41" s="320">
        <f t="shared" si="46"/>
        <v>1609.1603225807944</v>
      </c>
      <c r="GE41" s="321">
        <f t="shared" ref="GE41" si="773">GC41/GB41</f>
        <v>1.7868755874873492</v>
      </c>
      <c r="GF41" s="320">
        <f>INDEX('SO JUNI 2026 (Rev.2)'!$B$6:$BI$51,MATCH(B41,'SO JUNI 2026 (Rev.2)'!$B$6:$B$51,0),MATCH($GF$3,'SO JUNI 2026 (Rev.2)'!$B$5:$XI$5,0))</f>
        <v>369.61070967741654</v>
      </c>
      <c r="GG41" s="320">
        <f>INDEX('Summary sales'!$A$6:$BY$50,MATCH(B41,'Summary sales'!$A$6:$A$50,0),MATCH($GF$3,'Summary sales'!$A$7:$BY$7,0))</f>
        <v>0</v>
      </c>
      <c r="GH41" s="320">
        <f t="shared" si="47"/>
        <v>-369.61070967741654</v>
      </c>
      <c r="GI41" s="321">
        <f t="shared" ref="GI41" si="774">GG41/GF41</f>
        <v>0</v>
      </c>
      <c r="GJ41" s="320">
        <f>INDEX('SO JUNI 2026 (Rev.2)'!$B$6:$BI$51,MATCH(B41,'SO JUNI 2026 (Rev.2)'!$B$6:$B$51,0),MATCH($GJ$3,'SO JUNI 2026 (Rev.2)'!$B$5:$XI$5,0))</f>
        <v>0</v>
      </c>
      <c r="GK41" s="320">
        <f>INDEX('Summary sales'!$A$6:$BY$50,MATCH(B41,'Summary sales'!$A$6:$A$50,0),MATCH($GJ$3,'Summary sales'!$A$7:$BY$7,0))</f>
        <v>0</v>
      </c>
      <c r="GL41" s="320">
        <f t="shared" si="48"/>
        <v>0</v>
      </c>
      <c r="GM41" s="321" t="e">
        <f t="shared" ref="GM41" si="775">GK41/GJ41</f>
        <v>#DIV/0!</v>
      </c>
      <c r="GN41" s="320">
        <f>INDEX('SO JUNI 2026 (Rev.2)'!$B$6:$BI$51,MATCH(B41,'SO JUNI 2026 (Rev.2)'!$B$6:$B$51,0),MATCH($GN$3,'SO JUNI 2026 (Rev.2)'!$B$5:$XI$5,0))</f>
        <v>0</v>
      </c>
      <c r="GO41" s="320">
        <f>INDEX('Summary sales'!$A$6:$BY$50,MATCH($B41,'Summary sales'!$A$6:$A$50,0),MATCH($GN$3,'Summary sales'!$A$7:$BY$7,0))</f>
        <v>0</v>
      </c>
      <c r="GP41" s="320">
        <f t="shared" si="49"/>
        <v>0</v>
      </c>
      <c r="GQ41" s="321" t="e">
        <f t="shared" ref="GQ41" si="776">GO41/GN41</f>
        <v>#DIV/0!</v>
      </c>
      <c r="GR41" s="320">
        <f>INDEX('SO JUNI 2026 (Rev.2)'!$B$6:$BI$51,MATCH(B41,'SO JUNI 2026 (Rev.2)'!$B$6:$B$51,0),MATCH($GR$3,'SO JUNI 2026 (Rev.2)'!$B$5:$XI$5,0))</f>
        <v>1121.900322580635</v>
      </c>
      <c r="GS41" s="320">
        <f>INDEX('Summary sales'!$A$6:$BY$50,MATCH($B41,'Summary sales'!$A$6:$A$50,0),MATCH($GR$3,'Summary sales'!$A$7:$BY$7,0))</f>
        <v>1134.3100000000559</v>
      </c>
      <c r="GT41" s="320">
        <f t="shared" si="50"/>
        <v>12.409677419420859</v>
      </c>
      <c r="GU41" s="321">
        <f t="shared" ref="GU41" si="777">GS41/GR41</f>
        <v>1.0110613012311787</v>
      </c>
      <c r="GV41" s="320">
        <f>INDEX('SO JUNI 2026 (Rev.2)'!$B$6:$BI$51,MATCH(B41,'SO JUNI 2026 (Rev.2)'!$B$6:$B$51,0),MATCH($GV$3,'SO JUNI 2026 (Rev.2)'!$B$5:$XI$5,0))</f>
        <v>1800</v>
      </c>
      <c r="GW41" s="320">
        <f>INDEX('Summary sales'!$A$6:$BY$50,MATCH(B41,'Summary sales'!$A$6:$A$50,0),MATCH($GV$3,'Summary sales'!$A$7:$BY$7,0))</f>
        <v>2996.2099999999919</v>
      </c>
      <c r="GX41" s="320">
        <f t="shared" si="51"/>
        <v>1196.2099999999919</v>
      </c>
      <c r="GY41" s="321">
        <f t="shared" ref="GY41" si="778">GW41/GV41</f>
        <v>1.6645611111111065</v>
      </c>
      <c r="GZ41" s="320">
        <f>INDEX('SO JUNI 2026 (Rev.2)'!$B$6:$BI$51,MATCH(B41,'SO JUNI 2026 (Rev.2)'!$B$6:$B$51,0),MATCH($GZ$3,'SO JUNI 2026 (Rev.2)'!$B$5:$XI$5,0))</f>
        <v>2499.7025806451697</v>
      </c>
      <c r="HA41" s="320">
        <f>INDEX('Summary sales'!$A$6:$BY$50,MATCH(B41,'Summary sales'!$A$6:$A$50,0),MATCH($GZ$3,'Summary sales'!$A$7:$BY$7,0))</f>
        <v>1034.9599999999627</v>
      </c>
      <c r="HB41" s="320">
        <f t="shared" si="52"/>
        <v>-1464.742580645207</v>
      </c>
      <c r="HC41" s="321">
        <f t="shared" ref="HC41" si="779">HA41/GZ41</f>
        <v>0.41403325660160778</v>
      </c>
      <c r="HD41" s="320">
        <f>INDEX('SO JUNI 2026 (Rev.2)'!$B$6:$BI$51,MATCH(B41,'SO JUNI 2026 (Rev.2)'!$B$6:$B$51,0),MATCH($HD$3,'SO JUNI 2026 (Rev.2)'!$B$5:$XI$5,0))</f>
        <v>15000</v>
      </c>
      <c r="HE41" s="320">
        <f>INDEX('Summary sales'!$A$6:$BY$50,MATCH(B41,'Summary sales'!$A$6:$A$50,0),MATCH($HD$3,'Summary sales'!$A$7:$BY$7,0))</f>
        <v>8385.9629999999997</v>
      </c>
      <c r="HF41" s="320">
        <f t="shared" si="53"/>
        <v>-6614.0370000000003</v>
      </c>
      <c r="HG41" s="321">
        <f t="shared" ref="HG41" si="780">HE41/HD41</f>
        <v>0.55906420000000001</v>
      </c>
      <c r="HH41" s="320">
        <f>INDEX('SO JUNI 2026 (Rev.2)'!$B$6:$BI$51,MATCH(B41,'SO JUNI 2026 (Rev.2)'!$B$6:$B$51,0),MATCH($HH$3,'SO JUNI 2026 (Rev.2)'!$B$5:$XI$5,0))</f>
        <v>13500</v>
      </c>
      <c r="HI41" s="320">
        <f>INDEX('Summary sales'!$A$6:$BY$50,MATCH(B41,'Summary sales'!$A$6:$A$50,0),MATCH($HH$3,'Summary sales'!$A$7:$BY$7,0))</f>
        <v>4556.3720000013709</v>
      </c>
      <c r="HJ41" s="320">
        <f t="shared" si="54"/>
        <v>-8943.6279999986291</v>
      </c>
      <c r="HK41" s="353">
        <f t="shared" ref="HK41" si="781">HI41/HH41</f>
        <v>0.33750903703713858</v>
      </c>
    </row>
    <row r="42" spans="1:219" ht="15" customHeight="1">
      <c r="A42" s="687"/>
      <c r="B42" s="318">
        <f t="shared" ref="B42" si="782">B41+1</f>
        <v>46203</v>
      </c>
      <c r="C42" s="319" t="str">
        <f t="shared" ref="C42" si="783">TEXT(B42,"ddd")</f>
        <v>Sel</v>
      </c>
      <c r="D42" s="320">
        <f t="shared" ref="D42" si="784">SUMIF($H$4:$HJ$4,$D$4,H42:HJ42)</f>
        <v>222286.63232258061</v>
      </c>
      <c r="E42" s="320">
        <f t="shared" ref="E42" ca="1" si="785">SUMIF($H$4:$HJ$4,$E$4,H42:HJ42)</f>
        <v>256416.2779999928</v>
      </c>
      <c r="F42" s="320">
        <f t="shared" ca="1" si="1"/>
        <v>34129.645677412191</v>
      </c>
      <c r="G42" s="321">
        <f t="shared" ref="G42" ca="1" si="786">E42/D42</f>
        <v>1.153538902995676</v>
      </c>
      <c r="H42" s="320">
        <f>INDEX('SO JUNI 2026 (Rev.2)'!$B$6:$BI$51,MATCH(B42,'SO JUNI 2026 (Rev.2)'!$B$6:$B$51,0),MATCH($H$3,'SO JUNI 2026 (Rev.2)'!$B$5:$XI$5,0))</f>
        <v>1199.5729032258068</v>
      </c>
      <c r="I42" s="320">
        <f>INDEX('Summary sales'!$A$6:$BY$50,MATCH(B42,'Summary sales'!$A$6:$A$50,0),MATCH($H$3,'Summary sales'!$A$7:$BY$7,0))</f>
        <v>1110.660000000149</v>
      </c>
      <c r="J42" s="320">
        <f t="shared" si="2"/>
        <v>-88.912903225657828</v>
      </c>
      <c r="K42" s="321">
        <f t="shared" ref="K42" si="787">I42/H42</f>
        <v>0.92587953346848739</v>
      </c>
      <c r="L42" s="320">
        <f>INDEX('SO JUNI 2026 (Rev.2)'!$B$6:$BI$51,MATCH(B42,'SO JUNI 2026 (Rev.2)'!$B$6:$B$51,0),MATCH($L$3,'SO JUNI 2026 (Rev.2)'!$B$5:$XI$5,0))</f>
        <v>2000</v>
      </c>
      <c r="M42" s="320">
        <f>INDEX('Summary sales'!$A$6:$BY$50,MATCH($B42,'Summary sales'!$A$6:$A$50,0),MATCH($L$3,'Summary sales'!$A$7:$BY$7,0))</f>
        <v>710.50999999977648</v>
      </c>
      <c r="N42" s="320">
        <f t="shared" si="3"/>
        <v>-1289.4900000002235</v>
      </c>
      <c r="O42" s="321">
        <f t="shared" ref="O42" si="788">M42/L42</f>
        <v>0.35525499999988824</v>
      </c>
      <c r="P42" s="320">
        <f>INDEX('SO JUNI 2026 (Rev.2)'!$B$6:$BI$51,MATCH(B42,'SO JUNI 2026 (Rev.2)'!$B$6:$B$51,0),MATCH($P$3,'SO JUNI 2026 (Rev.2)'!$B$5:$XI$5,0))</f>
        <v>1200</v>
      </c>
      <c r="Q42" s="320">
        <f>INDEX('Summary sales'!$A$6:$BY$50,MATCH($B42,'Summary sales'!$A$6:$A$50,0),MATCH($P$3,'Summary sales'!$A$7:$BY$7,0))</f>
        <v>1450.7999999998137</v>
      </c>
      <c r="R42" s="320">
        <f t="shared" si="4"/>
        <v>250.79999999981374</v>
      </c>
      <c r="S42" s="321">
        <f t="shared" ref="S42" si="789">Q42/P42</f>
        <v>1.2089999999998449</v>
      </c>
      <c r="T42" s="320">
        <f>INDEX('SO JUNI 2026 (Rev.2)'!$B$6:$BI$51,MATCH(B42,'SO JUNI 2026 (Rev.2)'!$B$6:$B$51,0),MATCH($T$3,'SO JUNI 2026 (Rev.2)'!$B$5:$XI$5,0))</f>
        <v>3300</v>
      </c>
      <c r="U42" s="320">
        <f>INDEX('Summary sales'!$A$6:$BY$50,MATCH($B42,'Summary sales'!$A$6:$A$50,0),MATCH($T$3,'Summary sales'!$A$7:$BY$7,0))</f>
        <v>3246.5</v>
      </c>
      <c r="V42" s="320">
        <f t="shared" si="5"/>
        <v>-53.5</v>
      </c>
      <c r="W42" s="321">
        <f t="shared" ref="W42" si="790">U42/T42</f>
        <v>0.98378787878787877</v>
      </c>
      <c r="X42" s="320">
        <f>INDEX('SO JUNI 2026 (Rev.2)'!$B$6:$BI$51,MATCH(B42,'SO JUNI 2026 (Rev.2)'!$B$6:$B$51,0),MATCH($X$3,'SO JUNI 2026 (Rev.2)'!$B$5:$XI$5,0))</f>
        <v>644.02064516129087</v>
      </c>
      <c r="Y42" s="320">
        <f>INDEX('Summary sales'!$A$6:$BY$50,MATCH($B42,'Summary sales'!$A$6:$A$50,0),MATCH($X$3,'Summary sales'!$A$7:$BY$7,0))</f>
        <v>818.02000000001863</v>
      </c>
      <c r="Z42" s="320">
        <f t="shared" si="6"/>
        <v>173.99935483872775</v>
      </c>
      <c r="AA42" s="321">
        <f t="shared" ref="AA42" si="791">Y42/X42</f>
        <v>1.2701766723567545</v>
      </c>
      <c r="AB42" s="320">
        <f>INDEX('SO JUNI 2026 (Rev.2)'!$B$6:$BI$51,MATCH(B42,'SO JUNI 2026 (Rev.2)'!$B$6:$B$51,0),MATCH($AB$3,'SO JUNI 2026 (Rev.2)'!$B$5:$XI$5,0))</f>
        <v>0</v>
      </c>
      <c r="AC42" s="320">
        <f>INDEX('Summary sales'!$A$6:$BY$50,MATCH($B42,'Summary sales'!$A$6:$A$50,0),MATCH($AB$3,'Summary sales'!$A$7:$BY$7,0))</f>
        <v>0</v>
      </c>
      <c r="AD42" s="320">
        <f t="shared" ref="AD42" si="792">AC42-AB42</f>
        <v>0</v>
      </c>
      <c r="AE42" s="321">
        <f t="shared" si="734"/>
        <v>0</v>
      </c>
      <c r="AF42" s="320">
        <f>INDEX('SO JUNI 2026 (Rev.2)'!$B$6:$BI$51,MATCH(B42,'SO JUNI 2026 (Rev.2)'!$B$6:$B$51,0),MATCH($AF$3,'SO JUNI 2026 (Rev.2)'!$B$5:$XI$5,0))</f>
        <v>150</v>
      </c>
      <c r="AG42" s="320">
        <f>INDEX('Summary sales'!$A$6:$BY$50,MATCH($B42,'Summary sales'!$A$6:$A$50,0),MATCH($AF$3,'Summary sales'!$A$7:$BY$7,0))</f>
        <v>311.77999999999884</v>
      </c>
      <c r="AH42" s="320">
        <f t="shared" si="8"/>
        <v>161.77999999999884</v>
      </c>
      <c r="AI42" s="321">
        <f t="shared" ref="AI42" si="793">AG42/AF42</f>
        <v>2.0785333333333256</v>
      </c>
      <c r="AJ42" s="320">
        <f>INDEX('SO JUNI 2026 (Rev.2)'!$B$6:$BI$51,MATCH(B42,'SO JUNI 2026 (Rev.2)'!$B$6:$B$51,0),MATCH($AJ$3,'SO JUNI 2026 (Rev.2)'!$B$5:$XI$5,0))</f>
        <v>603.76322580644887</v>
      </c>
      <c r="AK42" s="320">
        <f>INDEX('Summary sales'!$A$6:$BY$50,MATCH($B42,'Summary sales'!$A$6:$A$50,0),MATCH($AJ$3,'Summary sales'!$A$7:$BY$7,0))</f>
        <v>1006.75</v>
      </c>
      <c r="AL42" s="320">
        <f t="shared" si="9"/>
        <v>402.98677419355113</v>
      </c>
      <c r="AM42" s="321">
        <f t="shared" ref="AM42" si="794">AK42/AJ42</f>
        <v>1.6674582965123126</v>
      </c>
      <c r="AN42" s="320">
        <f>INDEX('SO JUNI 2026 (Rev.2)'!$B$6:$BI$51,MATCH(B42,'SO JUNI 2026 (Rev.2)'!$B$6:$B$51,0),MATCH($AN$3,'SO JUNI 2026 (Rev.2)'!$B$5:$XI$5,0))</f>
        <v>673.27548387096704</v>
      </c>
      <c r="AO42" s="320">
        <f>INDEX('Summary sales'!$A$6:$BY$50,MATCH($B42,'Summary sales'!$A$6:$A$50,0),MATCH($AN$3,'Summary sales'!$A$7:$BY$7,0))</f>
        <v>765.87000000011176</v>
      </c>
      <c r="AP42" s="320">
        <f t="shared" si="10"/>
        <v>92.594516129144722</v>
      </c>
      <c r="AQ42" s="321">
        <f t="shared" ref="AQ42" si="795">AO42/AN42</f>
        <v>1.1375284238730583</v>
      </c>
      <c r="AR42" s="320">
        <f>INDEX('SO JUNI 2026 (Rev.2)'!$B$6:$BI$51,MATCH(B42,'SO JUNI 2026 (Rev.2)'!$B$6:$B$51,0),MATCH($AR$3,'SO JUNI 2026 (Rev.2)'!$B$5:$XI$5,0))</f>
        <v>5500</v>
      </c>
      <c r="AS42" s="320">
        <f>INDEX('Summary sales'!$A$6:$BY$50,MATCH($B42,'Summary sales'!$A$6:$A$50,0),MATCH($AR$3,'Summary sales'!$A$7:$BY$7,0))</f>
        <v>6799.0499999988824</v>
      </c>
      <c r="AT42" s="320">
        <f t="shared" si="11"/>
        <v>1299.0499999988824</v>
      </c>
      <c r="AU42" s="321">
        <f t="shared" ref="AU42" si="796">AS42/AR42</f>
        <v>1.2361909090907059</v>
      </c>
      <c r="AV42" s="320">
        <f>INDEX('SO JUNI 2026 (Rev.2)'!$B$6:$BI$51,MATCH(B42,'SO JUNI 2026 (Rev.2)'!$B$6:$B$51,0),MATCH($AV$3,'SO JUNI 2026 (Rev.2)'!$B$5:$XI$5,0))</f>
        <v>6000</v>
      </c>
      <c r="AW42" s="320">
        <f>INDEX('Summary sales'!$A$6:$BY$50,MATCH($B42,'Summary sales'!$A$6:$A$50,0),MATCH($AV$3,'Summary sales'!$A$7:$BY$7,0))</f>
        <v>3758.0300000002608</v>
      </c>
      <c r="AX42" s="320">
        <f t="shared" si="12"/>
        <v>-2241.9699999997392</v>
      </c>
      <c r="AY42" s="321">
        <f t="shared" ref="AY42" si="797">AW42/AV42</f>
        <v>0.62633833333337674</v>
      </c>
      <c r="AZ42" s="320">
        <f>INDEX('SO JUNI 2026 (Rev.2)'!$B$6:$BI$51,MATCH(B42,'SO JUNI 2026 (Rev.2)'!$B$6:$B$51,0),MATCH($AZ$3,'SO JUNI 2026 (Rev.2)'!$B$5:$XI$5,0))</f>
        <v>2500</v>
      </c>
      <c r="BA42" s="320">
        <f>INDEX('Summary sales'!$A$6:$BY$50,MATCH($B42,'Summary sales'!$A$6:$A$50,0),MATCH($AZ$3,'Summary sales'!$A$7:$BY$7,0))</f>
        <v>64.349999999860302</v>
      </c>
      <c r="BB42" s="320">
        <f t="shared" si="13"/>
        <v>-2435.6500000001397</v>
      </c>
      <c r="BC42" s="321">
        <f t="shared" ref="BC42" si="798">BA42/AZ42</f>
        <v>2.573999999994412E-2</v>
      </c>
      <c r="BD42" s="320">
        <f>INDEX('SO JUNI 2026 (Rev.2)'!$B$6:$BI$51,MATCH(B42,'SO JUNI 2026 (Rev.2)'!$B$6:$B$51,0),MATCH($BD$3,'SO JUNI 2026 (Rev.2)'!$B$5:$XI$5,0))</f>
        <v>750</v>
      </c>
      <c r="BE42" s="320">
        <f>INDEX('Summary sales'!$A$6:$BY$50,MATCH($B42,'Summary sales'!$A$6:$A$50,0),MATCH($BD$3,'Summary sales'!$A$7:$BY$7,0))</f>
        <v>927.61000000000058</v>
      </c>
      <c r="BF42" s="320">
        <f t="shared" si="14"/>
        <v>177.61000000000058</v>
      </c>
      <c r="BG42" s="321">
        <f t="shared" ref="BG42" si="799">BE42/BD42</f>
        <v>1.2368133333333342</v>
      </c>
      <c r="BH42" s="320">
        <f>INDEX('SO JUNI 2026 (Rev.2)'!$B$6:$BI$51,MATCH(B42,'SO JUNI 2026 (Rev.2)'!$B$6:$B$51,0),MATCH($BH$3,'SO JUNI 2026 (Rev.2)'!$B$5:$XI$5,0))</f>
        <v>9300</v>
      </c>
      <c r="BI42" s="320">
        <f>INDEX('Summary sales'!$A$6:$BY$50,MATCH($B42,'Summary sales'!$A$6:$A$50,0),MATCH($BH$3,'Summary sales'!$A$7:$BY$7,0))</f>
        <v>10621.379999999888</v>
      </c>
      <c r="BJ42" s="320">
        <f t="shared" si="15"/>
        <v>1321.3799999998882</v>
      </c>
      <c r="BK42" s="321">
        <f t="shared" ref="BK42" si="800">BI42/BH42</f>
        <v>1.1420838709677299</v>
      </c>
      <c r="BL42" s="320">
        <f>INDEX('SO JUNI 2026 (Rev.2)'!$B$6:$BI$51,MATCH(B42,'SO JUNI 2026 (Rev.2)'!$B$6:$B$51,0),MATCH($BL$3,'SO JUNI 2026 (Rev.2)'!$B$5:$XI$5,0))</f>
        <v>9000.0570967741915</v>
      </c>
      <c r="BM42" s="320">
        <f>INDEX('Summary sales'!$A$6:$BY$50,MATCH($B42,'Summary sales'!$A$6:$A$50,0),MATCH($BL$3,'Summary sales'!$A$7:$BY$7,0))</f>
        <v>7844.5900000003166</v>
      </c>
      <c r="BN42" s="320">
        <f t="shared" si="16"/>
        <v>-1155.4670967738748</v>
      </c>
      <c r="BO42" s="321">
        <f t="shared" ref="BO42" si="801">BM42/BL42</f>
        <v>0.87161558150691976</v>
      </c>
      <c r="BP42" s="320">
        <f>INDEX('SO JUNI 2026 (Rev.2)'!$B$6:$BI$51,MATCH(B42,'SO JUNI 2026 (Rev.2)'!$B$6:$B$51,0),MATCH($BP$3,'SO JUNI 2026 (Rev.2)'!$B$5:$XI$5,0))</f>
        <v>1300</v>
      </c>
      <c r="BQ42" s="320">
        <f>INDEX('Summary sales'!$A$6:$BY$50,MATCH($B42,'Summary sales'!$A$6:$A$50,0),MATCH($BP$3,'Summary sales'!$A$7:$BY$7,0))</f>
        <v>1263.5</v>
      </c>
      <c r="BR42" s="320">
        <f t="shared" si="17"/>
        <v>-36.5</v>
      </c>
      <c r="BS42" s="321">
        <f t="shared" ref="BS42" si="802">BQ42/BP42</f>
        <v>0.97192307692307689</v>
      </c>
      <c r="BT42" s="320">
        <f>INDEX('SO JUNI 2026 (Rev.2)'!$B$6:$BI$51,MATCH(B42,'SO JUNI 2026 (Rev.2)'!$B$6:$B$51,0),MATCH($BT$3,'SO JUNI 2026 (Rev.2)'!$B$5:$XI$5,0))</f>
        <v>1000</v>
      </c>
      <c r="BU42" s="320">
        <f>INDEX('Summary sales'!$A$6:$BY$50,MATCH($B42,'Summary sales'!$A$6:$A$50,0),MATCH($BT$3,'Summary sales'!$A$7:$BY$7,0))</f>
        <v>1542.5929999999935</v>
      </c>
      <c r="BV42" s="320">
        <f t="shared" si="18"/>
        <v>542.59299999999348</v>
      </c>
      <c r="BW42" s="321">
        <f t="shared" ref="BW42" si="803">BU42/BT42</f>
        <v>1.5425929999999934</v>
      </c>
      <c r="BX42" s="320">
        <f>INDEX('SO JUNI 2026 (Rev.2)'!$B$6:$BI$51,MATCH(B42,'SO JUNI 2026 (Rev.2)'!$B$6:$B$51,0),MATCH($BX$3,'SO JUNI 2026 (Rev.2)'!$B$5:$XI$5,0))</f>
        <v>5500</v>
      </c>
      <c r="BY42" s="320">
        <f ca="1">INDEX('Summary sales'!$A$6:$BY$50,MATCH($B42,'Summary sales'!$A$6:$A$50,0),MATCH($BX$3,'Summary sales'!$A$7:$BY$7,0))</f>
        <v>11066.11</v>
      </c>
      <c r="BZ42" s="320">
        <f t="shared" ca="1" si="19"/>
        <v>5566.1100000000006</v>
      </c>
      <c r="CA42" s="321">
        <f t="shared" ref="CA42" ca="1" si="804">BY42/BX42</f>
        <v>2.0120200000000001</v>
      </c>
      <c r="CB42" s="320">
        <f>INDEX('SO JUNI 2026 (Rev.2)'!$B$6:$BI$51,MATCH(B42,'SO JUNI 2026 (Rev.2)'!$B$6:$B$51,0),MATCH($CB$3,'SO JUNI 2026 (Rev.2)'!$B$5:$XI$5,0))</f>
        <v>0</v>
      </c>
      <c r="CC42" s="320">
        <f>INDEX('Summary sales'!$A$6:$BY$50,MATCH($B42,'Summary sales'!$A$6:$A$50,0),MATCH($CB$3,'Summary sales'!$A$7:$BY$7,0))</f>
        <v>0</v>
      </c>
      <c r="CD42" s="320">
        <f t="shared" si="20"/>
        <v>0</v>
      </c>
      <c r="CE42" s="321" t="e">
        <f t="shared" ref="CE42" si="805">CC42/CB42</f>
        <v>#DIV/0!</v>
      </c>
      <c r="CF42" s="320">
        <f>INDEX('SO JUNI 2026 (Rev.2)'!$B$6:$BI$51,MATCH(B42,'SO JUNI 2026 (Rev.2)'!$B$6:$B$51,0),MATCH($CF$3,'SO JUNI 2026 (Rev.2)'!$B$5:$XI$5,0))</f>
        <v>89.451612903225808</v>
      </c>
      <c r="CG42" s="320">
        <f>INDEX('Summary sales'!$A$6:$BY$50,MATCH($B42,'Summary sales'!$A$6:$A$50,0),MATCH($CF$3,'Summary sales'!$A$7:$BY$7,0))</f>
        <v>56.355999999999767</v>
      </c>
      <c r="CH42" s="320">
        <f t="shared" si="21"/>
        <v>-33.095612903226041</v>
      </c>
      <c r="CI42" s="321">
        <f t="shared" ref="CI42" si="806">CG42/CF42</f>
        <v>0.63001658853227294</v>
      </c>
      <c r="CJ42" s="320">
        <f>INDEX('SO JUNI 2026 (Rev.2)'!$B$6:$BI$51,MATCH(B42,'SO JUNI 2026 (Rev.2)'!$B$6:$B$51,0),MATCH($CJ$3,'SO JUNI 2026 (Rev.2)'!$B$5:$XI$5,0))</f>
        <v>3500</v>
      </c>
      <c r="CK42" s="320">
        <f>INDEX('Summary sales'!$A$6:$BY$50,MATCH($B42,'Summary sales'!$A$6:$A$50,0),MATCH($CJ$3,'Summary sales'!$A$7:$BY$7,0))</f>
        <v>3568.5</v>
      </c>
      <c r="CL42" s="320">
        <f t="shared" si="22"/>
        <v>68.5</v>
      </c>
      <c r="CM42" s="321">
        <f t="shared" ref="CM42" si="807">CK42/CJ42</f>
        <v>1.0195714285714286</v>
      </c>
      <c r="CN42" s="320">
        <f>INDEX('SO JUNI 2026 (Rev.2)'!$B$6:$BI$51,MATCH(B42,'SO JUNI 2026 (Rev.2)'!$B$6:$B$51,0),MATCH($CN$3,'SO JUNI 2026 (Rev.2)'!$B$5:$XI$5,0))</f>
        <v>5500</v>
      </c>
      <c r="CO42" s="320">
        <f>INDEX('Summary sales'!$A$6:$BY$50,MATCH($B42,'Summary sales'!$A$6:$A$50,0),MATCH($CN$3,'Summary sales'!$A$7:$BY$7,0))</f>
        <v>4574.9000000003725</v>
      </c>
      <c r="CP42" s="320">
        <f t="shared" si="23"/>
        <v>-925.09999999962747</v>
      </c>
      <c r="CQ42" s="321">
        <f t="shared" si="750"/>
        <v>0.83180000000006771</v>
      </c>
      <c r="CR42" s="320">
        <f>INDEX('SO JUNI 2026 (Rev.2)'!$B$6:$BI$51,MATCH(B42,'SO JUNI 2026 (Rev.2)'!$B$6:$B$51,0),MATCH($CR$3,'SO JUNI 2026 (Rev.2)'!$B$5:$XI$5,0))</f>
        <v>0</v>
      </c>
      <c r="CS42" s="320">
        <f>INDEX('Summary sales'!$A$6:$BY$50,MATCH($B42,'Summary sales'!$A$6:$A$50,0),MATCH($CR$3,'Summary sales'!$A$7:$BY$7,0))</f>
        <v>0</v>
      </c>
      <c r="CT42" s="320">
        <f t="shared" si="24"/>
        <v>0</v>
      </c>
      <c r="CU42" s="321">
        <f t="shared" ref="CU42" si="808">CO42/CN42</f>
        <v>0.83180000000006771</v>
      </c>
      <c r="CV42" s="320">
        <f>INDEX('SO JUNI 2026 (Rev.2)'!$B$6:$BI$51,MATCH(B42,'SO JUNI 2026 (Rev.2)'!$B$6:$B$51,0),MATCH($CV$3,'SO JUNI 2026 (Rev.2)'!$B$5:$XI$5,0))</f>
        <v>4000</v>
      </c>
      <c r="CW42" s="320">
        <f>INDEX('Summary sales'!$A$6:$BY$50,MATCH($B42,'Summary sales'!$A$6:$A$50,0),MATCH($CV$3,'Summary sales'!$A$7:$BY$7,0))</f>
        <v>9720.75</v>
      </c>
      <c r="CX42" s="320">
        <f t="shared" si="25"/>
        <v>5720.75</v>
      </c>
      <c r="CY42" s="321">
        <f t="shared" si="752"/>
        <v>2.4301875000000002</v>
      </c>
      <c r="CZ42" s="320">
        <f>INDEX('SO JUNI 2026 (Rev.2)'!$B$6:$BI$51,MATCH(B42,'SO JUNI 2026 (Rev.2)'!$B$6:$B$51,0),MATCH($CZ$3,'SO JUNI 2026 (Rev.2)'!$B$5:$XI$5,0))</f>
        <v>5000</v>
      </c>
      <c r="DA42" s="320">
        <f>INDEX('Summary sales'!$A$6:$BY$50,MATCH($B42,'Summary sales'!$A$6:$A$50,0),MATCH($CZ$3,'Summary sales'!$A$7:$BY$7,0))</f>
        <v>8516.7700000000186</v>
      </c>
      <c r="DB42" s="320">
        <f t="shared" si="26"/>
        <v>3516.7700000000186</v>
      </c>
      <c r="DC42" s="321">
        <f t="shared" ref="DC42" si="809">CW42/CV42</f>
        <v>2.4301875000000002</v>
      </c>
      <c r="DD42" s="320">
        <f>INDEX('SO JUNI 2026 (Rev.2)'!$B$6:$BI$51,MATCH(B42,'SO JUNI 2026 (Rev.2)'!$B$6:$B$51,0),MATCH($DD$3,'SO JUNI 2026 (Rev.2)'!$B$5:$XI$5,0))</f>
        <v>8000</v>
      </c>
      <c r="DE42" s="320">
        <f>INDEX('Summary sales'!$A$6:$BY$50,MATCH($B42,'Summary sales'!$A$6:$A$50,0),MATCH($DD$3,'Summary sales'!$A$7:$BY$7,0))</f>
        <v>9179.0999999998603</v>
      </c>
      <c r="DF42" s="320">
        <f t="shared" si="27"/>
        <v>1179.0999999998603</v>
      </c>
      <c r="DG42" s="321">
        <f t="shared" ref="DG42" si="810">DE42/DD42</f>
        <v>1.1473874999999825</v>
      </c>
      <c r="DH42" s="320">
        <f>INDEX('SO JUNI 2026 (Rev.2)'!$B$6:$BI$51,MATCH(B42,'SO JUNI 2026 (Rev.2)'!$B$6:$B$51,0),MATCH($DH$3,'SO JUNI 2026 (Rev.2)'!$B$5:$XI$5,0))</f>
        <v>16000</v>
      </c>
      <c r="DI42" s="320">
        <f>INDEX('Summary sales'!$A$6:$BY$50,MATCH($B42,'Summary sales'!$A$6:$A$50,0),MATCH($DH$3,'Summary sales'!$A$7:$BY$7,0))</f>
        <v>15150.269999995828</v>
      </c>
      <c r="DJ42" s="320">
        <f t="shared" si="28"/>
        <v>-849.73000000417233</v>
      </c>
      <c r="DK42" s="321">
        <f t="shared" ref="DK42" si="811">DI42/DH42</f>
        <v>0.94689187499973926</v>
      </c>
      <c r="DL42" s="320">
        <f>INDEX('SO JUNI 2026 (Rev.2)'!$B$6:$BI$51,MATCH(B42,'SO JUNI 2026 (Rev.2)'!$B$6:$B$51,0),MATCH($DL$3,'SO JUNI 2026 (Rev.2)'!$B$5:$XI$5,0))</f>
        <v>2020.8603225806426</v>
      </c>
      <c r="DM42" s="320">
        <f>INDEX('Summary sales'!$A$6:$BY$50,MATCH($B42,'Summary sales'!$A$6:$A$50,0),MATCH($DL$3,'Summary sales'!$A$7:$BY$7,0))</f>
        <v>2883.25</v>
      </c>
      <c r="DN42" s="320">
        <f t="shared" si="29"/>
        <v>862.38967741935744</v>
      </c>
      <c r="DO42" s="321">
        <f t="shared" ref="DO42" si="812">DM42/DL42</f>
        <v>1.426743831715239</v>
      </c>
      <c r="DP42" s="320">
        <f>INDEX('SO JUNI 2026 (Rev.2)'!$B$6:$BI$51,MATCH(B42,'SO JUNI 2026 (Rev.2)'!$B$6:$B$51,0),MATCH($DP$3,'SO JUNI 2026 (Rev.2)'!$B$5:$XI$5,0))</f>
        <v>800</v>
      </c>
      <c r="DQ42" s="320">
        <f>INDEX('Summary sales'!$A$6:$BY$50,MATCH($B42,'Summary sales'!$A$6:$A$50,0),MATCH($DP$3,'Summary sales'!$A$7:$BY$7,0))</f>
        <v>722.64000000001397</v>
      </c>
      <c r="DR42" s="320">
        <f t="shared" si="30"/>
        <v>-77.35999999998603</v>
      </c>
      <c r="DS42" s="321">
        <f t="shared" ref="DS42" si="813">DQ42/DP42</f>
        <v>0.90330000000001742</v>
      </c>
      <c r="DT42" s="320">
        <f>INDEX('SO JUNI 2026 (Rev.2)'!$B$6:$BI$51,MATCH(B42,'SO JUNI 2026 (Rev.2)'!$B$6:$B$51,0),MATCH($DT$3,'SO JUNI 2026 (Rev.2)'!$B$5:$XI$5,0))</f>
        <v>7200</v>
      </c>
      <c r="DU42" s="320">
        <f>INDEX('Summary sales'!$A$6:$BY$50,MATCH($B42,'Summary sales'!$A$6:$A$50,0),MATCH($DT$3,'Summary sales'!$A$7:$BY$7,0))</f>
        <v>8635.7900000000373</v>
      </c>
      <c r="DV42" s="320">
        <f t="shared" si="31"/>
        <v>1435.7900000000373</v>
      </c>
      <c r="DW42" s="321">
        <f t="shared" ref="DW42" si="814">DU42/DT42</f>
        <v>1.1994152777777829</v>
      </c>
      <c r="DX42" s="320">
        <f>INDEX('SO JUNI 2026 (Rev.2)'!$B$6:$BI$51,MATCH(B42,'SO JUNI 2026 (Rev.2)'!$B$6:$B$51,0),MATCH($DX$3,'SO JUNI 2026 (Rev.2)'!$B$5:$XI$5,0))</f>
        <v>3499.876774193548</v>
      </c>
      <c r="DY42" s="320">
        <f>INDEX('Summary sales'!$A$6:$BY$50,MATCH($B42,'Summary sales'!$A$6:$A$50,0),MATCH($DX$3,'Summary sales'!$A$7:$BY$7,0))</f>
        <v>1919.3800000000047</v>
      </c>
      <c r="DZ42" s="320">
        <f t="shared" si="32"/>
        <v>-1580.4967741935434</v>
      </c>
      <c r="EA42" s="321">
        <f t="shared" ref="EA42" si="815">DY42/DX42</f>
        <v>0.54841359391639544</v>
      </c>
      <c r="EB42" s="320">
        <f>INDEX('SO JUNI 2026 (Rev.2)'!$B$6:$BI$51,MATCH(B42,'SO JUNI 2026 (Rev.2)'!$B$6:$B$51,0),MATCH($EB$3,'SO JUNI 2026 (Rev.2)'!$B$5:$XI$5,0))</f>
        <v>2043.2745161290325</v>
      </c>
      <c r="EC42" s="320">
        <f>INDEX('Summary sales'!$A$6:$BY$50,MATCH($B42,'Summary sales'!$A$6:$A$50,0),MATCH($EB$3,'Summary sales'!$A$7:$BY$7,0))</f>
        <v>1465.3400000000838</v>
      </c>
      <c r="ED42" s="320">
        <f t="shared" si="33"/>
        <v>-577.93451612894864</v>
      </c>
      <c r="EE42" s="321">
        <f t="shared" ref="EE42" si="816">EC42/EB42</f>
        <v>0.71715278022267848</v>
      </c>
      <c r="EF42" s="320">
        <f>INDEX('SO JUNI 2026 (Rev.2)'!$B$6:$BI$51,MATCH(B42,'SO JUNI 2026 (Rev.2)'!$B$6:$B$51,0),MATCH($EF$3,'SO JUNI 2026 (Rev.2)'!$B$5:$XI$5,0))</f>
        <v>0</v>
      </c>
      <c r="EG42" s="320">
        <f>INDEX('Summary sales'!$A$6:$BY$50,MATCH($B42,'Summary sales'!$A$6:$A$50,0),MATCH($EF$3,'Summary sales'!$A$7:$BY$7,0))</f>
        <v>0</v>
      </c>
      <c r="EH42" s="320">
        <f t="shared" si="34"/>
        <v>0</v>
      </c>
      <c r="EI42" s="321" t="e">
        <f t="shared" ref="EI42" si="817">EG42/EF42</f>
        <v>#DIV/0!</v>
      </c>
      <c r="EJ42" s="320">
        <f>INDEX('SO JUNI 2026 (Rev.2)'!$B$6:$BI$51,MATCH(B42,'SO JUNI 2026 (Rev.2)'!$B$6:$B$51,0),MATCH($EJ$3,'SO JUNI 2026 (Rev.2)'!$B$5:$XI$5,0))</f>
        <v>1000</v>
      </c>
      <c r="EK42" s="320">
        <f>INDEX('Summary sales'!$A$6:$BY$50,MATCH($B42,'Summary sales'!$A$6:$A$50,0),MATCH($EJ$3,'Summary sales'!$A$7:$BY$7,0))</f>
        <v>1555.3500000000931</v>
      </c>
      <c r="EL42" s="320">
        <f t="shared" si="35"/>
        <v>555.35000000009313</v>
      </c>
      <c r="EM42" s="321">
        <f t="shared" ref="EM42" si="818">EK42/EJ42</f>
        <v>1.555350000000093</v>
      </c>
      <c r="EN42" s="320">
        <f>INDEX('SO JUNI 2026 (Rev.2)'!$B$6:$BI$51,MATCH(B42,'SO JUNI 2026 (Rev.2)'!$B$6:$B$51,0),MATCH($EN$3,'SO JUNI 2026 (Rev.2)'!$B$5:$XI$5,0))</f>
        <v>11007.047419354845</v>
      </c>
      <c r="EO42" s="320">
        <f>INDEX('Summary sales'!$A$6:$BY$50,MATCH($B42,'Summary sales'!$A$6:$A$50,0),MATCH($EN$3,'Summary sales'!$A$7:$BY$7,0))</f>
        <v>10800.350000000559</v>
      </c>
      <c r="EP42" s="320">
        <f t="shared" si="36"/>
        <v>-206.69741935428647</v>
      </c>
      <c r="EQ42" s="321">
        <f t="shared" ref="EQ42" si="819">EO42/EN42</f>
        <v>0.98122135651102682</v>
      </c>
      <c r="ER42" s="320">
        <f>INDEX('SO JUNI 2026 (Rev.2)'!$B$6:$BI$51,MATCH(B42,'SO JUNI 2026 (Rev.2)'!$B$6:$B$51,0),MATCH($ER$3,'SO JUNI 2026 (Rev.2)'!$B$5:$XI$5,0))</f>
        <v>1519.5448387096778</v>
      </c>
      <c r="ES42" s="320">
        <f>INDEX('Summary sales'!$A$6:$BY$50,MATCH($B42,'Summary sales'!$A$6:$A$50,0),MATCH($ER$3,'Summary sales'!$A$7:$BY$7,0))</f>
        <v>1131.9299999999348</v>
      </c>
      <c r="ET42" s="320">
        <f t="shared" si="37"/>
        <v>-387.61483870974303</v>
      </c>
      <c r="EU42" s="321">
        <f t="shared" ref="EU42" si="820">ES42/ER42</f>
        <v>0.7449138525988569</v>
      </c>
      <c r="EV42" s="320">
        <f>INDEX('SO JUNI 2026 (Rev.2)'!$B$6:$BI$51,MATCH(B42,'SO JUNI 2026 (Rev.2)'!$B$6:$B$51,0),MATCH($EV$3,'SO JUNI 2026 (Rev.2)'!$B$5:$XI$5,0))</f>
        <v>3999.6741935483842</v>
      </c>
      <c r="EW42" s="320">
        <f>INDEX('Summary sales'!$A$6:$BY$50,MATCH($B42,'Summary sales'!$A$6:$A$50,0),MATCH($EV$3,'Summary sales'!$A$7:$BY$7,0))</f>
        <v>2841.230000000447</v>
      </c>
      <c r="EX42" s="320">
        <f t="shared" si="38"/>
        <v>-1158.4441935479372</v>
      </c>
      <c r="EY42" s="321">
        <f t="shared" ref="EY42" si="821">EW42/EV42</f>
        <v>0.71036536040446785</v>
      </c>
      <c r="EZ42" s="320">
        <f>INDEX('SO JUNI 2026 (Rev.2)'!$B$6:$BI$51,MATCH(B42,'SO JUNI 2026 (Rev.2)'!$B$6:$B$51,0),MATCH($EZ$3,'SO JUNI 2026 (Rev.2)'!$B$5:$XI$5,0))</f>
        <v>7000</v>
      </c>
      <c r="FA42" s="320">
        <f>INDEX('Summary sales'!$A$6:$BY$50,MATCH(B42,'Summary sales'!$A$6:$A$50,0),MATCH($EZ$3,'Summary sales'!$A$7:$BY$7,0))</f>
        <v>4091.9199999999255</v>
      </c>
      <c r="FB42" s="320">
        <f t="shared" si="39"/>
        <v>-2908.0800000000745</v>
      </c>
      <c r="FC42" s="321">
        <f t="shared" ref="FC42" si="822">FA42/EZ42</f>
        <v>0.58455999999998931</v>
      </c>
      <c r="FD42" s="320">
        <f>INDEX('SO JUNI 2026 (Rev.2)'!$B$6:$BI$51,MATCH(B42,'SO JUNI 2026 (Rev.2)'!$B$6:$B$51,0),MATCH($FD$3,'SO JUNI 2026 (Rev.2)'!$B$5:$XI$5,0))</f>
        <v>8000</v>
      </c>
      <c r="FE42" s="320">
        <f>INDEX('Summary sales'!$A$6:$BY$50,MATCH($B42,'Summary sales'!$A$6:$A$50,0),MATCH($FD$3,'Summary sales'!$A$7:$BY$7,0))</f>
        <v>10542.629999999888</v>
      </c>
      <c r="FF42" s="320">
        <f t="shared" si="40"/>
        <v>2542.6299999998882</v>
      </c>
      <c r="FG42" s="321">
        <f t="shared" ref="FG42" si="823">FE42/FD42</f>
        <v>1.3178287499999861</v>
      </c>
      <c r="FH42" s="320">
        <f>INDEX('SO JUNI 2026 (Rev.2)'!$B$6:$BI$51,MATCH(B42,'SO JUNI 2026 (Rev.2)'!$B$6:$B$51,0),MATCH($FH$3,'SO JUNI 2026 (Rev.2)'!$B$5:$XI$5,0))</f>
        <v>29000</v>
      </c>
      <c r="FI42" s="320">
        <f>INDEX('Summary sales'!$A$6:$BY$50,MATCH($B42,'Summary sales'!$A$6:$A$50,0),MATCH($FH$3,'Summary sales'!$A$7:$BY$7,0))</f>
        <v>53473.820000000298</v>
      </c>
      <c r="FJ42" s="320">
        <f t="shared" si="41"/>
        <v>24473.820000000298</v>
      </c>
      <c r="FK42" s="321">
        <f t="shared" ref="FK42" si="824">FI42/FH42</f>
        <v>1.8439248275862172</v>
      </c>
      <c r="FL42" s="320">
        <f>INDEX('SO JUNI 2026 (Rev.2)'!$B$6:$BI$51,MATCH(B42,'SO JUNI 2026 (Rev.2)'!$B$6:$B$51,0),MATCH($FL$3,'SO JUNI 2026 (Rev.2)'!$B$5:$XI$5,0))</f>
        <v>8000</v>
      </c>
      <c r="FM42" s="320">
        <f>INDEX('Summary sales'!$A$6:$BY$50,MATCH(B42,'Summary sales'!$A$6:$A$50,0),MATCH($FL$3,'Summary sales'!$A$7:$BY$7,0))</f>
        <v>5368.8800000003539</v>
      </c>
      <c r="FN42" s="320">
        <f t="shared" si="42"/>
        <v>-2631.1199999996461</v>
      </c>
      <c r="FO42" s="321">
        <f t="shared" ref="FO42" si="825">FM42/FL42</f>
        <v>0.67111000000004428</v>
      </c>
      <c r="FP42" s="320">
        <f>INDEX('SO JUNI 2026 (Rev.2)'!$B$6:$BI$51,MATCH(B42,'SO JUNI 2026 (Rev.2)'!$B$6:$B$51,0),MATCH($FP$3,'SO JUNI 2026 (Rev.2)'!$B$5:$XI$5,0))</f>
        <v>3500</v>
      </c>
      <c r="FQ42" s="320">
        <f>INDEX('Summary sales'!$A$6:$BY$50,MATCH(B42,'Summary sales'!$A$6:$A$50,0),MATCH($FP$3,'Summary sales'!$A$7:$BY$7,0))</f>
        <v>3948.5</v>
      </c>
      <c r="FR42" s="320">
        <f t="shared" si="43"/>
        <v>448.5</v>
      </c>
      <c r="FS42" s="321">
        <f t="shared" ref="FS42" si="826">FQ42/FP42</f>
        <v>1.1281428571428571</v>
      </c>
      <c r="FT42" s="320">
        <f>INDEX('SO JUNI 2026 (Rev.2)'!$B$6:$BI$51,MATCH(B42,'SO JUNI 2026 (Rev.2)'!$B$6:$B$51,0),MATCH($FT$3,'SO JUNI 2026 (Rev.2)'!$B$5:$XI$5,0))</f>
        <v>850</v>
      </c>
      <c r="FU42" s="320">
        <f>INDEX('Summary sales'!$A$6:$BY$50,MATCH(B42,'Summary sales'!$A$6:$A$50,0),MATCH($FT$3,'Summary sales'!$A$7:$BY$7,0))</f>
        <v>713.05999999993946</v>
      </c>
      <c r="FV42" s="320">
        <f t="shared" si="44"/>
        <v>-136.94000000006054</v>
      </c>
      <c r="FW42" s="321">
        <f t="shared" ref="FW42" si="827">FU42/FT42</f>
        <v>0.83889411764698762</v>
      </c>
      <c r="FX42" s="320">
        <f>INDEX('SO JUNI 2026 (Rev.2)'!$B$6:$BI$51,MATCH(B42,'SO JUNI 2026 (Rev.2)'!$B$6:$B$51,0),MATCH($FX$3,'SO JUNI 2026 (Rev.2)'!$B$5:$XI$5,0))</f>
        <v>3800</v>
      </c>
      <c r="FY42" s="320">
        <f>INDEX('Summary sales'!$A$6:$BY$50,MATCH(B42,'Summary sales'!$A$6:$A$50,0),MATCH($FX$3,'Summary sales'!$A$7:$BY$7,0))</f>
        <v>3988.2100000004284</v>
      </c>
      <c r="FZ42" s="320">
        <f t="shared" si="45"/>
        <v>188.21000000042841</v>
      </c>
      <c r="GA42" s="321">
        <f t="shared" ref="GA42" si="828">FY42/FX42</f>
        <v>1.0495289473685339</v>
      </c>
      <c r="GB42" s="320">
        <f>INDEX('SO JUNI 2026 (Rev.2)'!$B$6:$BI$51,MATCH(B42,'SO JUNI 2026 (Rev.2)'!$B$6:$B$51,0),MATCH($GB$3,'SO JUNI 2026 (Rev.2)'!$B$5:$XI$5,0))</f>
        <v>2044.9996774193546</v>
      </c>
      <c r="GC42" s="320">
        <f>INDEX('Summary sales'!$A$6:$BY$50,MATCH(B42,'Summary sales'!$A$6:$A$50,0),MATCH($GB$3,'Summary sales'!$A$7:$BY$7,0))</f>
        <v>3026.1899999999441</v>
      </c>
      <c r="GD42" s="320">
        <f t="shared" si="46"/>
        <v>981.19032258058951</v>
      </c>
      <c r="GE42" s="321">
        <f t="shared" ref="GE42" si="829">GC42/GB42</f>
        <v>1.4797997444277264</v>
      </c>
      <c r="GF42" s="320">
        <f>INDEX('SO JUNI 2026 (Rev.2)'!$B$6:$BI$51,MATCH(B42,'SO JUNI 2026 (Rev.2)'!$B$6:$B$51,0),MATCH($GF$3,'SO JUNI 2026 (Rev.2)'!$B$5:$XI$5,0))</f>
        <v>369.61070967741654</v>
      </c>
      <c r="GG42" s="320">
        <f>INDEX('Summary sales'!$A$6:$BY$50,MATCH(B42,'Summary sales'!$A$6:$A$50,0),MATCH($GF$3,'Summary sales'!$A$7:$BY$7,0))</f>
        <v>0</v>
      </c>
      <c r="GH42" s="320">
        <f t="shared" si="47"/>
        <v>-369.61070967741654</v>
      </c>
      <c r="GI42" s="321">
        <f t="shared" ref="GI42" si="830">GG42/GF42</f>
        <v>0</v>
      </c>
      <c r="GJ42" s="320">
        <f>INDEX('SO JUNI 2026 (Rev.2)'!$B$6:$BI$51,MATCH(B42,'SO JUNI 2026 (Rev.2)'!$B$6:$B$51,0),MATCH($GJ$3,'SO JUNI 2026 (Rev.2)'!$B$5:$XI$5,0))</f>
        <v>0</v>
      </c>
      <c r="GK42" s="320">
        <f>INDEX('Summary sales'!$A$6:$BY$50,MATCH(B42,'Summary sales'!$A$6:$A$50,0),MATCH($GJ$3,'Summary sales'!$A$7:$BY$7,0))</f>
        <v>0</v>
      </c>
      <c r="GL42" s="320">
        <f t="shared" si="48"/>
        <v>0</v>
      </c>
      <c r="GM42" s="321" t="e">
        <f t="shared" ref="GM42" si="831">GK42/GJ42</f>
        <v>#DIV/0!</v>
      </c>
      <c r="GN42" s="320">
        <f>INDEX('SO JUNI 2026 (Rev.2)'!$B$6:$BI$51,MATCH(B42,'SO JUNI 2026 (Rev.2)'!$B$6:$B$51,0),MATCH($GN$3,'SO JUNI 2026 (Rev.2)'!$B$5:$XI$5,0))</f>
        <v>0</v>
      </c>
      <c r="GO42" s="320">
        <f>INDEX('Summary sales'!$A$6:$BY$50,MATCH($B42,'Summary sales'!$A$6:$A$50,0),MATCH($GN$3,'Summary sales'!$A$7:$BY$7,0))</f>
        <v>0</v>
      </c>
      <c r="GP42" s="320">
        <f t="shared" si="49"/>
        <v>0</v>
      </c>
      <c r="GQ42" s="321" t="e">
        <f t="shared" ref="GQ42" si="832">GO42/GN42</f>
        <v>#DIV/0!</v>
      </c>
      <c r="GR42" s="320">
        <f>INDEX('SO JUNI 2026 (Rev.2)'!$B$6:$BI$51,MATCH(B42,'SO JUNI 2026 (Rev.2)'!$B$6:$B$51,0),MATCH($GR$3,'SO JUNI 2026 (Rev.2)'!$B$5:$XI$5,0))</f>
        <v>1121.900322580635</v>
      </c>
      <c r="GS42" s="320">
        <f>INDEX('Summary sales'!$A$6:$BY$50,MATCH($B42,'Summary sales'!$A$6:$A$50,0),MATCH($GR$3,'Summary sales'!$A$7:$BY$7,0))</f>
        <v>1224.9699999997392</v>
      </c>
      <c r="GT42" s="320">
        <f t="shared" si="50"/>
        <v>103.06967741910421</v>
      </c>
      <c r="GU42" s="321">
        <f t="shared" ref="GU42" si="833">GS42/GR42</f>
        <v>1.0918706192917564</v>
      </c>
      <c r="GV42" s="320">
        <f>INDEX('SO JUNI 2026 (Rev.2)'!$B$6:$BI$51,MATCH(B42,'SO JUNI 2026 (Rev.2)'!$B$6:$B$51,0),MATCH($GV$3,'SO JUNI 2026 (Rev.2)'!$B$5:$XI$5,0))</f>
        <v>1800</v>
      </c>
      <c r="GW42" s="320">
        <f>INDEX('Summary sales'!$A$6:$BY$50,MATCH(B42,'Summary sales'!$A$6:$A$50,0),MATCH($GV$3,'Summary sales'!$A$7:$BY$7,0))</f>
        <v>2772.0600000000122</v>
      </c>
      <c r="GX42" s="320">
        <f t="shared" si="51"/>
        <v>972.06000000001222</v>
      </c>
      <c r="GY42" s="321">
        <f t="shared" ref="GY42" si="834">GW42/GV42</f>
        <v>1.54003333333334</v>
      </c>
      <c r="GZ42" s="320">
        <f>INDEX('SO JUNI 2026 (Rev.2)'!$B$6:$BI$51,MATCH(B42,'SO JUNI 2026 (Rev.2)'!$B$6:$B$51,0),MATCH($GZ$3,'SO JUNI 2026 (Rev.2)'!$B$5:$XI$5,0))</f>
        <v>2499.7025806451697</v>
      </c>
      <c r="HA42" s="320">
        <f>INDEX('Summary sales'!$A$6:$BY$50,MATCH(B42,'Summary sales'!$A$6:$A$50,0),MATCH($GZ$3,'Summary sales'!$A$7:$BY$7,0))</f>
        <v>1047.6699999999255</v>
      </c>
      <c r="HB42" s="320">
        <f t="shared" si="52"/>
        <v>-1452.0325806452443</v>
      </c>
      <c r="HC42" s="321">
        <f t="shared" ref="HC42" si="835">HA42/GZ42</f>
        <v>0.41911786150555691</v>
      </c>
      <c r="HD42" s="320">
        <f>INDEX('SO JUNI 2026 (Rev.2)'!$B$6:$BI$51,MATCH(B42,'SO JUNI 2026 (Rev.2)'!$B$6:$B$51,0),MATCH($HD$3,'SO JUNI 2026 (Rev.2)'!$B$5:$XI$5,0))</f>
        <v>15000</v>
      </c>
      <c r="HE42" s="320">
        <f>INDEX('Summary sales'!$A$6:$BY$50,MATCH(B42,'Summary sales'!$A$6:$A$50,0),MATCH($HD$3,'Summary sales'!$A$7:$BY$7,0))</f>
        <v>16533.246999999999</v>
      </c>
      <c r="HF42" s="320">
        <f t="shared" si="53"/>
        <v>1533.2469999999994</v>
      </c>
      <c r="HG42" s="321">
        <f t="shared" ref="HG42" si="836">HE42/HD42</f>
        <v>1.1022164666666667</v>
      </c>
      <c r="HH42" s="320">
        <f>INDEX('SO JUNI 2026 (Rev.2)'!$B$6:$BI$51,MATCH(B42,'SO JUNI 2026 (Rev.2)'!$B$6:$B$51,0),MATCH($HH$3,'SO JUNI 2026 (Rev.2)'!$B$5:$XI$5,0))</f>
        <v>13500</v>
      </c>
      <c r="HI42" s="320">
        <f>INDEX('Summary sales'!$A$6:$BY$50,MATCH(B42,'Summary sales'!$A$6:$A$50,0),MATCH($HH$3,'Summary sales'!$A$7:$BY$7,0))</f>
        <v>13655.111999996006</v>
      </c>
      <c r="HJ42" s="320">
        <f t="shared" si="54"/>
        <v>155.11199999600649</v>
      </c>
      <c r="HK42" s="353">
        <f t="shared" ref="HK42" si="837">HI42/HH42</f>
        <v>1.0114897777774821</v>
      </c>
    </row>
    <row r="43" spans="1:219" ht="15" customHeight="1">
      <c r="A43" s="687"/>
      <c r="B43" s="322" t="s">
        <v>57</v>
      </c>
      <c r="C43" s="323"/>
      <c r="D43" s="324">
        <f>SUM(D41:D42)</f>
        <v>444573.26464516122</v>
      </c>
      <c r="E43" s="324">
        <f t="shared" ref="E43:BP43" ca="1" si="838">SUM(E41:E42)</f>
        <v>484013.16200000083</v>
      </c>
      <c r="F43" s="320">
        <f t="shared" ca="1" si="1"/>
        <v>39439.897354839602</v>
      </c>
      <c r="G43" s="324">
        <f t="shared" ca="1" si="838"/>
        <v>2.1774281113657104</v>
      </c>
      <c r="H43" s="324">
        <f t="shared" si="838"/>
        <v>2399.1458064516137</v>
      </c>
      <c r="I43" s="324">
        <f t="shared" si="838"/>
        <v>2138.3300000000745</v>
      </c>
      <c r="J43" s="320">
        <f t="shared" si="2"/>
        <v>-260.81580645153917</v>
      </c>
      <c r="K43" s="324">
        <f t="shared" si="838"/>
        <v>1.782576110422158</v>
      </c>
      <c r="L43" s="324">
        <f t="shared" si="838"/>
        <v>4000</v>
      </c>
      <c r="M43" s="324">
        <f t="shared" si="838"/>
        <v>2378.0399999991059</v>
      </c>
      <c r="N43" s="320">
        <f t="shared" si="3"/>
        <v>-1621.9600000008941</v>
      </c>
      <c r="O43" s="324">
        <f t="shared" si="838"/>
        <v>1.189019999999553</v>
      </c>
      <c r="P43" s="324">
        <f t="shared" si="838"/>
        <v>2400</v>
      </c>
      <c r="Q43" s="324">
        <f t="shared" si="838"/>
        <v>2891.3599999998696</v>
      </c>
      <c r="R43" s="320">
        <f t="shared" si="4"/>
        <v>491.35999999986961</v>
      </c>
      <c r="S43" s="324">
        <f t="shared" si="838"/>
        <v>2.4094666666665581</v>
      </c>
      <c r="T43" s="324">
        <f t="shared" si="838"/>
        <v>6600</v>
      </c>
      <c r="U43" s="324">
        <f t="shared" si="838"/>
        <v>4970.2900000000373</v>
      </c>
      <c r="V43" s="320">
        <f t="shared" si="5"/>
        <v>-1629.7099999999627</v>
      </c>
      <c r="W43" s="324">
        <f t="shared" si="838"/>
        <v>1.5061484848484961</v>
      </c>
      <c r="X43" s="324">
        <f t="shared" si="838"/>
        <v>1288.0412903225817</v>
      </c>
      <c r="Y43" s="324">
        <f t="shared" si="838"/>
        <v>1389.8199999999488</v>
      </c>
      <c r="Z43" s="320">
        <f t="shared" si="6"/>
        <v>101.77870967736703</v>
      </c>
      <c r="AA43" s="324">
        <f t="shared" si="838"/>
        <v>2.1580364083699166</v>
      </c>
      <c r="AB43" s="324">
        <f t="shared" si="838"/>
        <v>0</v>
      </c>
      <c r="AC43" s="324">
        <f t="shared" si="838"/>
        <v>0</v>
      </c>
      <c r="AD43" s="324">
        <f t="shared" si="838"/>
        <v>0</v>
      </c>
      <c r="AE43" s="324">
        <f t="shared" si="838"/>
        <v>0</v>
      </c>
      <c r="AF43" s="324">
        <f t="shared" si="838"/>
        <v>300</v>
      </c>
      <c r="AG43" s="324">
        <f t="shared" si="838"/>
        <v>366.94000000000233</v>
      </c>
      <c r="AH43" s="320">
        <f t="shared" si="8"/>
        <v>66.940000000002328</v>
      </c>
      <c r="AI43" s="324">
        <f t="shared" si="838"/>
        <v>2.4462666666666824</v>
      </c>
      <c r="AJ43" s="324">
        <f t="shared" si="838"/>
        <v>1207.5264516128977</v>
      </c>
      <c r="AK43" s="324">
        <f t="shared" si="838"/>
        <v>2040.4199999999255</v>
      </c>
      <c r="AL43" s="320">
        <f t="shared" si="9"/>
        <v>832.89354838702775</v>
      </c>
      <c r="AM43" s="324">
        <f t="shared" si="838"/>
        <v>3.3795036080154244</v>
      </c>
      <c r="AN43" s="324">
        <f t="shared" si="838"/>
        <v>1346.5509677419341</v>
      </c>
      <c r="AO43" s="324">
        <f t="shared" si="838"/>
        <v>1471.4900000001071</v>
      </c>
      <c r="AP43" s="320">
        <f t="shared" si="10"/>
        <v>124.93903225817303</v>
      </c>
      <c r="AQ43" s="324">
        <f t="shared" si="838"/>
        <v>2.1855689613705254</v>
      </c>
      <c r="AR43" s="324">
        <f t="shared" si="838"/>
        <v>11000</v>
      </c>
      <c r="AS43" s="324">
        <f t="shared" si="838"/>
        <v>12569.730000000447</v>
      </c>
      <c r="AT43" s="320">
        <f t="shared" si="11"/>
        <v>1569.730000000447</v>
      </c>
      <c r="AU43" s="324">
        <f t="shared" si="838"/>
        <v>2.2854054545455358</v>
      </c>
      <c r="AV43" s="324">
        <f t="shared" si="838"/>
        <v>12000</v>
      </c>
      <c r="AW43" s="324">
        <f t="shared" si="838"/>
        <v>7102.1700000003912</v>
      </c>
      <c r="AX43" s="320">
        <f t="shared" si="12"/>
        <v>-4897.8299999996088</v>
      </c>
      <c r="AY43" s="324">
        <f t="shared" si="838"/>
        <v>1.183695000000065</v>
      </c>
      <c r="AZ43" s="324">
        <f t="shared" si="838"/>
        <v>5000</v>
      </c>
      <c r="BA43" s="324">
        <f t="shared" si="838"/>
        <v>1405.1899999999441</v>
      </c>
      <c r="BB43" s="320">
        <f t="shared" si="13"/>
        <v>-3594.8100000000559</v>
      </c>
      <c r="BC43" s="324">
        <f t="shared" si="838"/>
        <v>0.5620759999999777</v>
      </c>
      <c r="BD43" s="324">
        <f t="shared" si="838"/>
        <v>1500</v>
      </c>
      <c r="BE43" s="324">
        <f t="shared" si="838"/>
        <v>1485.7900000000009</v>
      </c>
      <c r="BF43" s="320">
        <f t="shared" si="14"/>
        <v>-14.209999999999127</v>
      </c>
      <c r="BG43" s="324">
        <f t="shared" si="838"/>
        <v>1.9810533333333344</v>
      </c>
      <c r="BH43" s="324">
        <f t="shared" si="838"/>
        <v>18600</v>
      </c>
      <c r="BI43" s="324">
        <f t="shared" si="838"/>
        <v>21469.179999999935</v>
      </c>
      <c r="BJ43" s="320">
        <f t="shared" si="15"/>
        <v>2869.1799999999348</v>
      </c>
      <c r="BK43" s="324">
        <f t="shared" si="838"/>
        <v>2.3085139784946165</v>
      </c>
      <c r="BL43" s="324">
        <f t="shared" si="838"/>
        <v>18000.114193548383</v>
      </c>
      <c r="BM43" s="324">
        <f t="shared" si="838"/>
        <v>15215.300000000279</v>
      </c>
      <c r="BN43" s="320">
        <f t="shared" si="16"/>
        <v>-2784.8141935481035</v>
      </c>
      <c r="BO43" s="324">
        <f t="shared" si="838"/>
        <v>1.6905781637156236</v>
      </c>
      <c r="BP43" s="324">
        <f t="shared" si="838"/>
        <v>2600</v>
      </c>
      <c r="BQ43" s="324">
        <f t="shared" ref="BQ43:EC43" si="839">SUM(BQ41:BQ42)</f>
        <v>2608.5100000000093</v>
      </c>
      <c r="BR43" s="320">
        <f t="shared" si="17"/>
        <v>8.5100000000093132</v>
      </c>
      <c r="BS43" s="324">
        <f t="shared" si="839"/>
        <v>2.0065461538461609</v>
      </c>
      <c r="BT43" s="324">
        <f t="shared" si="839"/>
        <v>2000</v>
      </c>
      <c r="BU43" s="324">
        <f t="shared" si="839"/>
        <v>2324.6530000000494</v>
      </c>
      <c r="BV43" s="320">
        <f t="shared" si="18"/>
        <v>324.65300000004936</v>
      </c>
      <c r="BW43" s="324">
        <f t="shared" si="839"/>
        <v>2.3246530000000494</v>
      </c>
      <c r="BX43" s="324">
        <f t="shared" si="839"/>
        <v>11000</v>
      </c>
      <c r="BY43" s="324">
        <f t="shared" ca="1" si="839"/>
        <v>16607.230000000003</v>
      </c>
      <c r="BZ43" s="320">
        <f t="shared" ca="1" si="19"/>
        <v>5607.2300000000032</v>
      </c>
      <c r="CA43" s="324">
        <f t="shared" ca="1" si="839"/>
        <v>3.0194963636363639</v>
      </c>
      <c r="CB43" s="324">
        <f t="shared" si="839"/>
        <v>0</v>
      </c>
      <c r="CC43" s="324">
        <f t="shared" si="839"/>
        <v>0</v>
      </c>
      <c r="CD43" s="320">
        <f t="shared" si="20"/>
        <v>0</v>
      </c>
      <c r="CE43" s="324" t="e">
        <f t="shared" si="839"/>
        <v>#DIV/0!</v>
      </c>
      <c r="CF43" s="324">
        <f t="shared" si="839"/>
        <v>178.90322580645162</v>
      </c>
      <c r="CG43" s="324">
        <f t="shared" si="839"/>
        <v>132.31100000000151</v>
      </c>
      <c r="CH43" s="320">
        <f t="shared" si="21"/>
        <v>-46.592225806450102</v>
      </c>
      <c r="CI43" s="324">
        <f t="shared" si="839"/>
        <v>1.4791348719798223</v>
      </c>
      <c r="CJ43" s="324">
        <f t="shared" si="839"/>
        <v>7000</v>
      </c>
      <c r="CK43" s="324">
        <f t="shared" si="839"/>
        <v>7041.5</v>
      </c>
      <c r="CL43" s="320">
        <f t="shared" si="22"/>
        <v>41.5</v>
      </c>
      <c r="CM43" s="324">
        <f t="shared" si="839"/>
        <v>2.011857142857143</v>
      </c>
      <c r="CN43" s="324">
        <f t="shared" si="839"/>
        <v>11000</v>
      </c>
      <c r="CO43" s="324">
        <f t="shared" si="839"/>
        <v>9925.9000000003725</v>
      </c>
      <c r="CP43" s="320">
        <f t="shared" si="23"/>
        <v>-1074.0999999996275</v>
      </c>
      <c r="CQ43" s="324">
        <f t="shared" ref="CQ43" si="840">SUM(CQ41:CQ42)</f>
        <v>1.8047090909091588</v>
      </c>
      <c r="CR43" s="324">
        <f t="shared" si="839"/>
        <v>0</v>
      </c>
      <c r="CS43" s="324">
        <f t="shared" si="839"/>
        <v>0</v>
      </c>
      <c r="CT43" s="320">
        <f t="shared" si="24"/>
        <v>0</v>
      </c>
      <c r="CU43" s="324">
        <f t="shared" si="839"/>
        <v>1.8047090909091588</v>
      </c>
      <c r="CV43" s="324">
        <f t="shared" si="839"/>
        <v>8000</v>
      </c>
      <c r="CW43" s="324">
        <f t="shared" si="839"/>
        <v>20767.140000000014</v>
      </c>
      <c r="CX43" s="320">
        <f t="shared" si="25"/>
        <v>12767.140000000014</v>
      </c>
      <c r="CY43" s="324">
        <f t="shared" ref="CY43" si="841">SUM(CY41:CY42)</f>
        <v>5.1917850000000039</v>
      </c>
      <c r="CZ43" s="324">
        <f t="shared" si="839"/>
        <v>10000</v>
      </c>
      <c r="DA43" s="324">
        <f t="shared" si="839"/>
        <v>14908.470000000001</v>
      </c>
      <c r="DB43" s="320">
        <f t="shared" si="26"/>
        <v>4908.4700000000012</v>
      </c>
      <c r="DC43" s="324">
        <f t="shared" si="839"/>
        <v>5.1917850000000039</v>
      </c>
      <c r="DD43" s="324">
        <f t="shared" si="839"/>
        <v>16000</v>
      </c>
      <c r="DE43" s="324">
        <f t="shared" si="839"/>
        <v>21433.199999999953</v>
      </c>
      <c r="DF43" s="320">
        <f t="shared" si="27"/>
        <v>5433.1999999999534</v>
      </c>
      <c r="DG43" s="324">
        <f t="shared" si="839"/>
        <v>2.6791499999999941</v>
      </c>
      <c r="DH43" s="324">
        <f t="shared" si="839"/>
        <v>32000</v>
      </c>
      <c r="DI43" s="324">
        <f t="shared" si="839"/>
        <v>28848.46400000155</v>
      </c>
      <c r="DJ43" s="320">
        <f t="shared" si="28"/>
        <v>-3151.5359999984503</v>
      </c>
      <c r="DK43" s="324">
        <f t="shared" si="839"/>
        <v>1.8030290000000968</v>
      </c>
      <c r="DL43" s="324">
        <f t="shared" si="839"/>
        <v>4041.7206451612851</v>
      </c>
      <c r="DM43" s="324">
        <f t="shared" si="839"/>
        <v>3905.4799999995157</v>
      </c>
      <c r="DN43" s="320">
        <f t="shared" si="29"/>
        <v>-136.24064516176941</v>
      </c>
      <c r="DO43" s="324">
        <f t="shared" si="839"/>
        <v>1.932582849175944</v>
      </c>
      <c r="DP43" s="324">
        <f t="shared" si="839"/>
        <v>1600</v>
      </c>
      <c r="DQ43" s="324">
        <f t="shared" si="839"/>
        <v>753.38000000000466</v>
      </c>
      <c r="DR43" s="320">
        <f t="shared" si="30"/>
        <v>-846.61999999999534</v>
      </c>
      <c r="DS43" s="324">
        <f t="shared" si="839"/>
        <v>0.94172500000000581</v>
      </c>
      <c r="DT43" s="324">
        <f t="shared" si="839"/>
        <v>14400</v>
      </c>
      <c r="DU43" s="324">
        <f t="shared" si="839"/>
        <v>18323.610000000335</v>
      </c>
      <c r="DV43" s="320">
        <f t="shared" si="31"/>
        <v>3923.6100000003353</v>
      </c>
      <c r="DW43" s="324">
        <f t="shared" si="839"/>
        <v>2.5449458333333799</v>
      </c>
      <c r="DX43" s="324">
        <f t="shared" si="839"/>
        <v>6999.7535483870961</v>
      </c>
      <c r="DY43" s="324">
        <f t="shared" si="839"/>
        <v>3780.5200000000186</v>
      </c>
      <c r="DZ43" s="320">
        <f t="shared" si="32"/>
        <v>-3219.2335483870775</v>
      </c>
      <c r="EA43" s="324">
        <f t="shared" si="839"/>
        <v>1.0801866019614752</v>
      </c>
      <c r="EB43" s="324">
        <f t="shared" si="839"/>
        <v>4086.5490322580649</v>
      </c>
      <c r="EC43" s="324">
        <f t="shared" si="839"/>
        <v>3263.4000000001397</v>
      </c>
      <c r="ED43" s="320">
        <f t="shared" si="33"/>
        <v>-823.14903225792523</v>
      </c>
      <c r="EE43" s="324">
        <f t="shared" ref="EE43:GO43" si="842">SUM(EE41:EE42)</f>
        <v>1.5971422215858815</v>
      </c>
      <c r="EF43" s="324">
        <f t="shared" si="842"/>
        <v>0</v>
      </c>
      <c r="EG43" s="324">
        <f t="shared" si="842"/>
        <v>0</v>
      </c>
      <c r="EH43" s="320">
        <f t="shared" si="34"/>
        <v>0</v>
      </c>
      <c r="EI43" s="324" t="e">
        <f t="shared" si="842"/>
        <v>#DIV/0!</v>
      </c>
      <c r="EJ43" s="324">
        <f t="shared" si="842"/>
        <v>2000</v>
      </c>
      <c r="EK43" s="324">
        <f t="shared" si="842"/>
        <v>2629.8300000000745</v>
      </c>
      <c r="EL43" s="320">
        <f t="shared" si="35"/>
        <v>629.83000000007451</v>
      </c>
      <c r="EM43" s="324">
        <f t="shared" si="842"/>
        <v>2.6298300000000747</v>
      </c>
      <c r="EN43" s="324">
        <f t="shared" si="842"/>
        <v>22014.094838709691</v>
      </c>
      <c r="EO43" s="324">
        <f t="shared" si="842"/>
        <v>20464.850000000559</v>
      </c>
      <c r="EP43" s="320">
        <f t="shared" si="36"/>
        <v>-1549.2448387091317</v>
      </c>
      <c r="EQ43" s="324">
        <f t="shared" si="842"/>
        <v>1.8592497352210064</v>
      </c>
      <c r="ER43" s="324">
        <f t="shared" si="842"/>
        <v>3039.0896774193557</v>
      </c>
      <c r="ES43" s="324">
        <f t="shared" si="842"/>
        <v>2193.4799999999814</v>
      </c>
      <c r="ET43" s="320">
        <f t="shared" si="37"/>
        <v>-845.60967741937429</v>
      </c>
      <c r="EU43" s="324">
        <f t="shared" si="842"/>
        <v>1.4435112042251914</v>
      </c>
      <c r="EV43" s="324">
        <f t="shared" si="842"/>
        <v>7999.3483870967684</v>
      </c>
      <c r="EW43" s="324">
        <f t="shared" si="842"/>
        <v>6438.1100000003353</v>
      </c>
      <c r="EX43" s="320">
        <f t="shared" si="38"/>
        <v>-1561.2383870964331</v>
      </c>
      <c r="EY43" s="324">
        <f t="shared" si="842"/>
        <v>1.6096586092900353</v>
      </c>
      <c r="EZ43" s="324">
        <f t="shared" si="842"/>
        <v>14000</v>
      </c>
      <c r="FA43" s="324">
        <f t="shared" si="842"/>
        <v>4091.9199999999255</v>
      </c>
      <c r="FB43" s="320">
        <f t="shared" si="39"/>
        <v>-9908.0800000000745</v>
      </c>
      <c r="FC43" s="324">
        <f t="shared" si="842"/>
        <v>0.58455999999998931</v>
      </c>
      <c r="FD43" s="324">
        <f t="shared" si="842"/>
        <v>16000</v>
      </c>
      <c r="FE43" s="324">
        <f t="shared" si="842"/>
        <v>20195.339999999851</v>
      </c>
      <c r="FF43" s="320">
        <f t="shared" si="40"/>
        <v>4195.339999999851</v>
      </c>
      <c r="FG43" s="324">
        <f t="shared" si="842"/>
        <v>2.5244174999999816</v>
      </c>
      <c r="FH43" s="324">
        <f t="shared" si="842"/>
        <v>58000</v>
      </c>
      <c r="FI43" s="324">
        <f t="shared" si="842"/>
        <v>107103.4299999997</v>
      </c>
      <c r="FJ43" s="320">
        <f t="shared" si="41"/>
        <v>49103.429999999702</v>
      </c>
      <c r="FK43" s="324">
        <f t="shared" si="842"/>
        <v>3.6932217241379206</v>
      </c>
      <c r="FL43" s="324">
        <f t="shared" si="842"/>
        <v>16000</v>
      </c>
      <c r="FM43" s="324">
        <f t="shared" si="842"/>
        <v>12050.680000000168</v>
      </c>
      <c r="FN43" s="320">
        <f t="shared" si="42"/>
        <v>-3949.3199999998324</v>
      </c>
      <c r="FO43" s="324">
        <f t="shared" si="842"/>
        <v>1.5063350000000209</v>
      </c>
      <c r="FP43" s="324">
        <f t="shared" si="842"/>
        <v>7000</v>
      </c>
      <c r="FQ43" s="324">
        <f t="shared" si="842"/>
        <v>8113.1000000005588</v>
      </c>
      <c r="FR43" s="320">
        <f t="shared" si="43"/>
        <v>1113.1000000005588</v>
      </c>
      <c r="FS43" s="324">
        <f t="shared" si="842"/>
        <v>2.318028571428731</v>
      </c>
      <c r="FT43" s="324">
        <f t="shared" si="842"/>
        <v>1700</v>
      </c>
      <c r="FU43" s="324">
        <f t="shared" si="842"/>
        <v>1433.1500000000233</v>
      </c>
      <c r="FV43" s="320">
        <f t="shared" si="44"/>
        <v>-266.84999999997672</v>
      </c>
      <c r="FW43" s="324">
        <f t="shared" si="842"/>
        <v>1.6860588235294391</v>
      </c>
      <c r="FX43" s="324">
        <f t="shared" si="842"/>
        <v>7600</v>
      </c>
      <c r="FY43" s="324">
        <f t="shared" si="842"/>
        <v>7760.230000000447</v>
      </c>
      <c r="FZ43" s="320">
        <f t="shared" si="45"/>
        <v>160.23000000044703</v>
      </c>
      <c r="GA43" s="324">
        <f t="shared" si="842"/>
        <v>2.0421657894738017</v>
      </c>
      <c r="GB43" s="324">
        <f t="shared" si="842"/>
        <v>4089.9993548387092</v>
      </c>
      <c r="GC43" s="324">
        <f t="shared" si="842"/>
        <v>6680.3500000000931</v>
      </c>
      <c r="GD43" s="320">
        <f t="shared" si="46"/>
        <v>2590.3506451613839</v>
      </c>
      <c r="GE43" s="324">
        <f t="shared" si="842"/>
        <v>3.2666753319150756</v>
      </c>
      <c r="GF43" s="324">
        <f t="shared" si="842"/>
        <v>739.22141935483307</v>
      </c>
      <c r="GG43" s="324">
        <f t="shared" si="842"/>
        <v>0</v>
      </c>
      <c r="GH43" s="320">
        <f t="shared" si="47"/>
        <v>-739.22141935483307</v>
      </c>
      <c r="GI43" s="324">
        <f t="shared" si="842"/>
        <v>0</v>
      </c>
      <c r="GJ43" s="324">
        <f t="shared" si="842"/>
        <v>0</v>
      </c>
      <c r="GK43" s="324">
        <f t="shared" si="842"/>
        <v>0</v>
      </c>
      <c r="GL43" s="320">
        <f t="shared" si="48"/>
        <v>0</v>
      </c>
      <c r="GM43" s="324" t="e">
        <f t="shared" si="842"/>
        <v>#DIV/0!</v>
      </c>
      <c r="GN43" s="324">
        <f t="shared" si="842"/>
        <v>0</v>
      </c>
      <c r="GO43" s="324">
        <f t="shared" si="842"/>
        <v>0</v>
      </c>
      <c r="GP43" s="320">
        <f t="shared" si="49"/>
        <v>0</v>
      </c>
      <c r="GQ43" s="324" t="e">
        <f t="shared" ref="GQ43:HK43" si="843">SUM(GQ41:GQ42)</f>
        <v>#DIV/0!</v>
      </c>
      <c r="GR43" s="324">
        <f t="shared" si="843"/>
        <v>2243.80064516127</v>
      </c>
      <c r="GS43" s="324">
        <f t="shared" si="843"/>
        <v>2359.2799999997951</v>
      </c>
      <c r="GT43" s="320">
        <f t="shared" si="50"/>
        <v>115.47935483852507</v>
      </c>
      <c r="GU43" s="324">
        <f t="shared" si="843"/>
        <v>2.1029319205229351</v>
      </c>
      <c r="GV43" s="324">
        <f t="shared" si="843"/>
        <v>3600</v>
      </c>
      <c r="GW43" s="324">
        <f t="shared" si="843"/>
        <v>5768.2700000000041</v>
      </c>
      <c r="GX43" s="320">
        <f t="shared" si="51"/>
        <v>2168.2700000000041</v>
      </c>
      <c r="GY43" s="324">
        <f t="shared" si="843"/>
        <v>3.2045944444444467</v>
      </c>
      <c r="GZ43" s="324">
        <f t="shared" si="843"/>
        <v>4999.4051612903395</v>
      </c>
      <c r="HA43" s="324">
        <f t="shared" si="843"/>
        <v>2082.6299999998882</v>
      </c>
      <c r="HB43" s="320">
        <f t="shared" si="52"/>
        <v>-2916.7751612904513</v>
      </c>
      <c r="HC43" s="324">
        <f t="shared" si="843"/>
        <v>0.83315111810716469</v>
      </c>
      <c r="HD43" s="324">
        <f t="shared" si="843"/>
        <v>30000</v>
      </c>
      <c r="HE43" s="324">
        <f t="shared" si="843"/>
        <v>24919.21</v>
      </c>
      <c r="HF43" s="320">
        <f t="shared" si="53"/>
        <v>-5080.7900000000009</v>
      </c>
      <c r="HG43" s="324">
        <f t="shared" si="843"/>
        <v>1.6612806666666668</v>
      </c>
      <c r="HH43" s="324">
        <f t="shared" si="843"/>
        <v>27000</v>
      </c>
      <c r="HI43" s="324">
        <f t="shared" si="843"/>
        <v>18211.483999997377</v>
      </c>
      <c r="HJ43" s="320">
        <f t="shared" si="54"/>
        <v>-8788.5160000026226</v>
      </c>
      <c r="HK43" s="324">
        <f t="shared" si="843"/>
        <v>1.3489988148146206</v>
      </c>
    </row>
    <row r="44" spans="1:219" ht="15" customHeight="1" thickBot="1">
      <c r="A44" s="592"/>
      <c r="B44" s="327"/>
      <c r="C44" s="319"/>
      <c r="D44" s="320"/>
      <c r="E44" s="320"/>
      <c r="F44" s="320"/>
      <c r="G44" s="321"/>
      <c r="H44" s="320"/>
      <c r="I44" s="320"/>
      <c r="J44" s="320"/>
      <c r="K44" s="321"/>
      <c r="L44" s="320"/>
      <c r="M44" s="320"/>
      <c r="N44" s="320"/>
      <c r="O44" s="321"/>
      <c r="P44" s="320"/>
      <c r="Q44" s="320"/>
      <c r="R44" s="320"/>
      <c r="S44" s="321"/>
      <c r="T44" s="320"/>
      <c r="U44" s="320"/>
      <c r="V44" s="320"/>
      <c r="W44" s="321"/>
      <c r="X44" s="320"/>
      <c r="Y44" s="320"/>
      <c r="Z44" s="320"/>
      <c r="AA44" s="321"/>
      <c r="AB44" s="320"/>
      <c r="AC44" s="320"/>
      <c r="AD44" s="320"/>
      <c r="AE44" s="321"/>
      <c r="AF44" s="320"/>
      <c r="AG44" s="320"/>
      <c r="AH44" s="320"/>
      <c r="AI44" s="321"/>
      <c r="AJ44" s="320"/>
      <c r="AK44" s="320"/>
      <c r="AL44" s="320"/>
      <c r="AM44" s="321"/>
      <c r="AN44" s="320"/>
      <c r="AO44" s="320"/>
      <c r="AP44" s="320"/>
      <c r="AQ44" s="321"/>
      <c r="AR44" s="320"/>
      <c r="AS44" s="320"/>
      <c r="AT44" s="320"/>
      <c r="AU44" s="321"/>
      <c r="AV44" s="320"/>
      <c r="AW44" s="320"/>
      <c r="AX44" s="320"/>
      <c r="AY44" s="321"/>
      <c r="AZ44" s="320"/>
      <c r="BA44" s="320"/>
      <c r="BB44" s="320"/>
      <c r="BC44" s="321"/>
      <c r="BD44" s="320"/>
      <c r="BE44" s="320"/>
      <c r="BF44" s="320"/>
      <c r="BG44" s="321"/>
      <c r="BH44" s="320"/>
      <c r="BI44" s="320"/>
      <c r="BJ44" s="320"/>
      <c r="BK44" s="321"/>
      <c r="BL44" s="320"/>
      <c r="BM44" s="320"/>
      <c r="BN44" s="320"/>
      <c r="BO44" s="321"/>
      <c r="BP44" s="320"/>
      <c r="BQ44" s="320"/>
      <c r="BR44" s="320"/>
      <c r="BS44" s="321"/>
      <c r="BT44" s="320"/>
      <c r="BU44" s="320"/>
      <c r="BV44" s="320"/>
      <c r="BW44" s="321"/>
      <c r="BX44" s="320"/>
      <c r="BY44" s="320"/>
      <c r="BZ44" s="320"/>
      <c r="CA44" s="321"/>
      <c r="CB44" s="320"/>
      <c r="CC44" s="320"/>
      <c r="CD44" s="320"/>
      <c r="CE44" s="321"/>
      <c r="CF44" s="320"/>
      <c r="CG44" s="320"/>
      <c r="CH44" s="320"/>
      <c r="CI44" s="321"/>
      <c r="CJ44" s="320"/>
      <c r="CK44" s="320"/>
      <c r="CL44" s="320"/>
      <c r="CM44" s="321"/>
      <c r="CN44" s="320"/>
      <c r="CO44" s="320"/>
      <c r="CP44" s="320"/>
      <c r="CQ44" s="321"/>
      <c r="CR44" s="320"/>
      <c r="CS44" s="320"/>
      <c r="CT44" s="320"/>
      <c r="CU44" s="321"/>
      <c r="CV44" s="320"/>
      <c r="CW44" s="320"/>
      <c r="CX44" s="320"/>
      <c r="CY44" s="321"/>
      <c r="CZ44" s="320"/>
      <c r="DA44" s="320"/>
      <c r="DB44" s="320"/>
      <c r="DC44" s="321"/>
      <c r="DD44" s="320"/>
      <c r="DE44" s="320"/>
      <c r="DF44" s="320"/>
      <c r="DG44" s="321"/>
      <c r="DH44" s="320"/>
      <c r="DI44" s="320"/>
      <c r="DJ44" s="320"/>
      <c r="DK44" s="321"/>
      <c r="DL44" s="320"/>
      <c r="DM44" s="320"/>
      <c r="DN44" s="320"/>
      <c r="DO44" s="321"/>
      <c r="DP44" s="320"/>
      <c r="DQ44" s="320"/>
      <c r="DR44" s="320"/>
      <c r="DS44" s="321"/>
      <c r="DT44" s="320"/>
      <c r="DU44" s="320"/>
      <c r="DV44" s="320"/>
      <c r="DW44" s="321"/>
      <c r="DX44" s="320"/>
      <c r="DY44" s="320"/>
      <c r="DZ44" s="320"/>
      <c r="EA44" s="321"/>
      <c r="EB44" s="320"/>
      <c r="EC44" s="320"/>
      <c r="ED44" s="320"/>
      <c r="EE44" s="321"/>
      <c r="EF44" s="320"/>
      <c r="EG44" s="320"/>
      <c r="EH44" s="320"/>
      <c r="EI44" s="321"/>
      <c r="EJ44" s="320"/>
      <c r="EK44" s="320"/>
      <c r="EL44" s="320"/>
      <c r="EM44" s="321"/>
      <c r="EN44" s="320"/>
      <c r="EO44" s="320"/>
      <c r="EP44" s="320"/>
      <c r="EQ44" s="321"/>
      <c r="ER44" s="320"/>
      <c r="ES44" s="320"/>
      <c r="ET44" s="320"/>
      <c r="EU44" s="321"/>
      <c r="EV44" s="320"/>
      <c r="EW44" s="320"/>
      <c r="EX44" s="320"/>
      <c r="EY44" s="321"/>
      <c r="EZ44" s="320"/>
      <c r="FA44" s="320"/>
      <c r="FB44" s="320"/>
      <c r="FC44" s="321"/>
      <c r="FD44" s="320"/>
      <c r="FE44" s="320"/>
      <c r="FF44" s="320"/>
      <c r="FG44" s="321"/>
      <c r="FH44" s="320"/>
      <c r="FI44" s="320"/>
      <c r="FJ44" s="320"/>
      <c r="FK44" s="321"/>
      <c r="FL44" s="320"/>
      <c r="FM44" s="320"/>
      <c r="FN44" s="320"/>
      <c r="FO44" s="321"/>
      <c r="FP44" s="320"/>
      <c r="FQ44" s="320"/>
      <c r="FR44" s="320"/>
      <c r="FS44" s="321"/>
      <c r="FT44" s="320"/>
      <c r="FU44" s="320"/>
      <c r="FV44" s="320"/>
      <c r="FW44" s="321"/>
      <c r="FX44" s="320"/>
      <c r="FY44" s="320"/>
      <c r="FZ44" s="320"/>
      <c r="GA44" s="321"/>
      <c r="GB44" s="320"/>
      <c r="GC44" s="320"/>
      <c r="GD44" s="320"/>
      <c r="GE44" s="321"/>
      <c r="GF44" s="320"/>
      <c r="GG44" s="320"/>
      <c r="GH44" s="320"/>
      <c r="GI44" s="321"/>
      <c r="GJ44" s="320"/>
      <c r="GK44" s="320"/>
      <c r="GL44" s="320"/>
      <c r="GM44" s="321"/>
      <c r="GN44" s="320"/>
      <c r="GO44" s="320"/>
      <c r="GP44" s="320"/>
      <c r="GQ44" s="321"/>
      <c r="GR44" s="320"/>
      <c r="GS44" s="320"/>
      <c r="GT44" s="320"/>
      <c r="GU44" s="321"/>
      <c r="GV44" s="320"/>
      <c r="GW44" s="320"/>
      <c r="GX44" s="320"/>
      <c r="GY44" s="321"/>
      <c r="GZ44" s="320"/>
      <c r="HA44" s="320"/>
      <c r="HB44" s="320"/>
      <c r="HC44" s="321"/>
      <c r="HD44" s="320"/>
      <c r="HE44" s="320"/>
      <c r="HF44" s="320"/>
      <c r="HG44" s="321"/>
      <c r="HH44" s="320"/>
      <c r="HI44" s="320"/>
      <c r="HJ44" s="320"/>
      <c r="HK44" s="353"/>
    </row>
    <row r="45" spans="1:219" ht="15" customHeight="1" thickTop="1">
      <c r="A45" s="590"/>
      <c r="B45" s="329" t="s">
        <v>57</v>
      </c>
      <c r="C45" s="330"/>
      <c r="D45" s="331">
        <f>SUM(D12+D21+D30+D39+D43)</f>
        <v>6389819.4590967726</v>
      </c>
      <c r="E45" s="331">
        <f t="shared" ref="E45:BP45" ca="1" si="844">SUM(E12+E21+E30+E39+E43)</f>
        <v>6313371.0966517264</v>
      </c>
      <c r="F45" s="331">
        <f t="shared" ca="1" si="844"/>
        <v>-76448.362445045728</v>
      </c>
      <c r="G45" s="588">
        <f ca="1">AVERAGE(G12,G21,G30,G39,G43)</f>
        <v>1.2183555629789555</v>
      </c>
      <c r="H45" s="331">
        <f t="shared" si="844"/>
        <v>31059.614193548397</v>
      </c>
      <c r="I45" s="331">
        <f t="shared" si="844"/>
        <v>27415.870000000112</v>
      </c>
      <c r="J45" s="331">
        <f t="shared" si="844"/>
        <v>-3643.7441935482866</v>
      </c>
      <c r="K45" s="588">
        <f>AVERAGE(K12,K21,K30,K39,K43)</f>
        <v>1.0192652910672335</v>
      </c>
      <c r="L45" s="331">
        <f t="shared" si="844"/>
        <v>51000</v>
      </c>
      <c r="M45" s="331">
        <f t="shared" si="844"/>
        <v>37508.269999999553</v>
      </c>
      <c r="N45" s="331">
        <f t="shared" si="844"/>
        <v>-13491.730000000447</v>
      </c>
      <c r="O45" s="588">
        <f>AVERAGE(O12,O21,O30,O39,O43)</f>
        <v>0.83872171428562814</v>
      </c>
      <c r="P45" s="331">
        <f t="shared" si="844"/>
        <v>36000</v>
      </c>
      <c r="Q45" s="331">
        <f t="shared" si="844"/>
        <v>31503.699999999721</v>
      </c>
      <c r="R45" s="331">
        <f t="shared" si="844"/>
        <v>-4496.3000000002794</v>
      </c>
      <c r="S45" s="588">
        <f>AVERAGE(S12,S21,S30,S39,S43)</f>
        <v>1.1631395238094986</v>
      </c>
      <c r="T45" s="331">
        <f t="shared" si="844"/>
        <v>89798.064516129059</v>
      </c>
      <c r="U45" s="331">
        <f t="shared" si="844"/>
        <v>87164.5</v>
      </c>
      <c r="V45" s="331">
        <f t="shared" si="844"/>
        <v>-2633.5645161290595</v>
      </c>
      <c r="W45" s="588">
        <f>AVERAGE(W12,W21,W30,W39,W43)</f>
        <v>1.1508284255822891</v>
      </c>
      <c r="X45" s="331">
        <f t="shared" si="844"/>
        <v>19320.619354838724</v>
      </c>
      <c r="Y45" s="331">
        <f t="shared" si="844"/>
        <v>19636.569999999949</v>
      </c>
      <c r="Z45" s="331">
        <f t="shared" si="844"/>
        <v>315.95064516122397</v>
      </c>
      <c r="AA45" s="588">
        <f>AVERAGE(AA12,AA21,AA30,AA39,AA43)</f>
        <v>1.2411088375676598</v>
      </c>
      <c r="AB45" s="331">
        <f t="shared" si="844"/>
        <v>0</v>
      </c>
      <c r="AC45" s="331">
        <f t="shared" si="844"/>
        <v>0</v>
      </c>
      <c r="AD45" s="331">
        <f t="shared" si="844"/>
        <v>0</v>
      </c>
      <c r="AE45" s="588">
        <f t="shared" ref="AE45" si="845">SUM(AE12+AE21+AE30+AE39+AE43)</f>
        <v>0</v>
      </c>
      <c r="AF45" s="331">
        <f t="shared" si="844"/>
        <v>3900</v>
      </c>
      <c r="AG45" s="331">
        <f t="shared" si="844"/>
        <v>2647.0599999999977</v>
      </c>
      <c r="AH45" s="331">
        <f t="shared" si="844"/>
        <v>-1252.9400000000023</v>
      </c>
      <c r="AI45" s="588" t="e">
        <f>AVERAGE(AI12,AI21,AI30,AI39,AI43)</f>
        <v>#DIV/0!</v>
      </c>
      <c r="AJ45" s="331">
        <f t="shared" si="844"/>
        <v>18112.896774193465</v>
      </c>
      <c r="AK45" s="331">
        <f t="shared" si="844"/>
        <v>25513.739999999991</v>
      </c>
      <c r="AL45" s="331">
        <f t="shared" si="844"/>
        <v>7400.8432258065277</v>
      </c>
      <c r="AM45" s="588">
        <f>AVERAGE(AM12,AM21,AM30,AM39,AM43)</f>
        <v>1.7867108157728253</v>
      </c>
      <c r="AN45" s="331">
        <f t="shared" si="844"/>
        <v>20198.264516129013</v>
      </c>
      <c r="AO45" s="331">
        <f t="shared" si="844"/>
        <v>19924.120000000112</v>
      </c>
      <c r="AP45" s="331">
        <f t="shared" si="844"/>
        <v>-274.14451612889934</v>
      </c>
      <c r="AQ45" s="588">
        <f>AVERAGE(AQ12,AQ21,AQ30,AQ39,AQ43)</f>
        <v>1.2201780989807507</v>
      </c>
      <c r="AR45" s="331">
        <f t="shared" si="844"/>
        <v>128000</v>
      </c>
      <c r="AS45" s="331">
        <f t="shared" si="844"/>
        <v>148667.65000000037</v>
      </c>
      <c r="AT45" s="331">
        <f t="shared" si="844"/>
        <v>20667.650000000373</v>
      </c>
      <c r="AU45" s="588" t="e">
        <f>AVERAGE(AU12,AU21,AU30,AU39,AU43)</f>
        <v>#DIV/0!</v>
      </c>
      <c r="AV45" s="331">
        <f t="shared" si="844"/>
        <v>168000</v>
      </c>
      <c r="AW45" s="331">
        <f t="shared" si="844"/>
        <v>104501</v>
      </c>
      <c r="AX45" s="331">
        <f t="shared" si="844"/>
        <v>-63499</v>
      </c>
      <c r="AY45" s="588" t="e">
        <f>AVERAGE(AY12,AY21,AY30,AY39,AY43)</f>
        <v>#DIV/0!</v>
      </c>
      <c r="AZ45" s="331">
        <f t="shared" si="844"/>
        <v>53700</v>
      </c>
      <c r="BA45" s="331">
        <f t="shared" si="844"/>
        <v>46447.550000000047</v>
      </c>
      <c r="BB45" s="331">
        <f t="shared" si="844"/>
        <v>-7252.4499999999534</v>
      </c>
      <c r="BC45" s="588">
        <f>AVERAGE(BC12,BC21,BC30,BC39,BC43)</f>
        <v>1.1892129523809478</v>
      </c>
      <c r="BD45" s="331">
        <f t="shared" si="844"/>
        <v>22500</v>
      </c>
      <c r="BE45" s="331">
        <f t="shared" si="844"/>
        <v>11164.46</v>
      </c>
      <c r="BF45" s="331">
        <f t="shared" si="844"/>
        <v>-11335.54</v>
      </c>
      <c r="BG45" s="588">
        <f>AVERAGE(BG12,BG21,BG30,BG39,BG43)</f>
        <v>0.76492190476190491</v>
      </c>
      <c r="BH45" s="331">
        <f t="shared" si="844"/>
        <v>279000</v>
      </c>
      <c r="BI45" s="331">
        <f t="shared" si="844"/>
        <v>319764.57999999984</v>
      </c>
      <c r="BJ45" s="331">
        <f t="shared" si="844"/>
        <v>40764.579999999842</v>
      </c>
      <c r="BK45" s="588">
        <f>AVERAGE(BK12,BK21,BK30,BK39,BK43)</f>
        <v>1.3781249155145912</v>
      </c>
      <c r="BL45" s="331">
        <f t="shared" si="844"/>
        <v>258001.71290322579</v>
      </c>
      <c r="BM45" s="331">
        <f t="shared" si="844"/>
        <v>203176.71000000043</v>
      </c>
      <c r="BN45" s="331">
        <f t="shared" si="844"/>
        <v>-54825.002903225359</v>
      </c>
      <c r="BO45" s="588">
        <f>AVERAGE(BO12,BO21,BO30,BO39,BO43)</f>
        <v>0.9610011938130143</v>
      </c>
      <c r="BP45" s="331">
        <f t="shared" si="844"/>
        <v>39000</v>
      </c>
      <c r="BQ45" s="331">
        <f t="shared" ref="BQ45:EG45" si="846">SUM(BQ12+BQ21+BQ30+BQ39+BQ43)</f>
        <v>38627.540000000037</v>
      </c>
      <c r="BR45" s="331">
        <f t="shared" si="846"/>
        <v>-372.45999999996275</v>
      </c>
      <c r="BS45" s="588">
        <f>AVERAGE(BS12,BS21,BS30,BS39,BS43)</f>
        <v>1.1929362637362657</v>
      </c>
      <c r="BT45" s="331">
        <f t="shared" si="846"/>
        <v>26000</v>
      </c>
      <c r="BU45" s="331">
        <f t="shared" si="846"/>
        <v>29643.834999999963</v>
      </c>
      <c r="BV45" s="331">
        <f t="shared" si="846"/>
        <v>3643.8349999999627</v>
      </c>
      <c r="BW45" s="588">
        <f>AVERAGE(BW12,BW21,BW30,BW39,BW43)</f>
        <v>1.2454786571428644</v>
      </c>
      <c r="BX45" s="331">
        <f t="shared" si="846"/>
        <v>153000</v>
      </c>
      <c r="BY45" s="331">
        <f t="shared" ca="1" si="846"/>
        <v>148061.15465173218</v>
      </c>
      <c r="BZ45" s="331">
        <f t="shared" ca="1" si="846"/>
        <v>-4938.8453482678378</v>
      </c>
      <c r="CA45" s="588">
        <f ca="1">AVERAGE(CA12,CA21,CA30,CA39,CA43)</f>
        <v>1.3470125584876624</v>
      </c>
      <c r="CB45" s="331">
        <f t="shared" si="846"/>
        <v>0</v>
      </c>
      <c r="CC45" s="331">
        <f t="shared" si="846"/>
        <v>0</v>
      </c>
      <c r="CD45" s="331">
        <f t="shared" si="846"/>
        <v>0</v>
      </c>
      <c r="CE45" s="588" t="e">
        <f>AVERAGE(CE12,CE21,CE30,CE39,CE43)</f>
        <v>#DIV/0!</v>
      </c>
      <c r="CF45" s="331">
        <f t="shared" si="846"/>
        <v>2683.5483870967746</v>
      </c>
      <c r="CG45" s="331">
        <f t="shared" si="846"/>
        <v>1730.6050000000105</v>
      </c>
      <c r="CH45" s="331">
        <f t="shared" si="846"/>
        <v>-952.94338709676401</v>
      </c>
      <c r="CI45" s="588">
        <f>AVERAGE(CI12,CI21,CI30,CI39,CI43)</f>
        <v>0.80633250218948649</v>
      </c>
      <c r="CJ45" s="331">
        <f t="shared" si="846"/>
        <v>95000</v>
      </c>
      <c r="CK45" s="331">
        <f t="shared" si="846"/>
        <v>88772.299999999814</v>
      </c>
      <c r="CL45" s="331">
        <f t="shared" si="846"/>
        <v>-6227.7000000001863</v>
      </c>
      <c r="CM45" s="588">
        <f>AVERAGE(CM12,CM21,CM30,CM39,CM43)</f>
        <v>1.209335102040813</v>
      </c>
      <c r="CN45" s="331">
        <f t="shared" si="846"/>
        <v>115500</v>
      </c>
      <c r="CO45" s="331">
        <f t="shared" si="846"/>
        <v>131149.29999999981</v>
      </c>
      <c r="CP45" s="331">
        <f t="shared" si="846"/>
        <v>15649.299999999814</v>
      </c>
      <c r="CQ45" s="588" t="e">
        <f>AVERAGE(CQ12,CQ21,CQ30,CQ39,CQ43)</f>
        <v>#DIV/0!</v>
      </c>
      <c r="CR45" s="588">
        <f>AVERAGE(CR12,CR21,CR30,CR39,CR43)</f>
        <v>0</v>
      </c>
      <c r="CS45" s="331">
        <f t="shared" si="846"/>
        <v>0</v>
      </c>
      <c r="CT45" s="331">
        <f t="shared" si="846"/>
        <v>0</v>
      </c>
      <c r="CU45" s="588" t="e">
        <f>AVERAGE(CU12,CU21,CU30,CU39,CU43)</f>
        <v>#DIV/0!</v>
      </c>
      <c r="CV45" s="331">
        <f t="shared" si="846"/>
        <v>118000</v>
      </c>
      <c r="CW45" s="331">
        <f t="shared" si="846"/>
        <v>151354.79999999993</v>
      </c>
      <c r="CX45" s="331">
        <f t="shared" si="846"/>
        <v>33354.79999999993</v>
      </c>
      <c r="CY45" s="588">
        <f>AVERAGE(CY12,CY21,CY30,CY39,CY43)</f>
        <v>1.9727152142857143</v>
      </c>
      <c r="CZ45" s="331">
        <f t="shared" ref="CZ45:DB45" si="847">SUM(CZ12+CZ21+CZ30+CZ39+CZ43)</f>
        <v>145000</v>
      </c>
      <c r="DA45" s="331">
        <f t="shared" si="847"/>
        <v>191246.79</v>
      </c>
      <c r="DB45" s="331">
        <f t="shared" si="847"/>
        <v>46246.790000000008</v>
      </c>
      <c r="DC45" s="588">
        <f>AVERAGE(DC12,DC21,DC30,DC39,DC43)</f>
        <v>1.9727152142857143</v>
      </c>
      <c r="DD45" s="331">
        <f t="shared" si="846"/>
        <v>232000</v>
      </c>
      <c r="DE45" s="331">
        <f t="shared" si="846"/>
        <v>302675.09999999986</v>
      </c>
      <c r="DF45" s="331">
        <f t="shared" si="846"/>
        <v>70675.09999999986</v>
      </c>
      <c r="DG45" s="588" t="e">
        <f>AVERAGE(DG12,DG21,DG30,DG39,DG43)</f>
        <v>#DIV/0!</v>
      </c>
      <c r="DH45" s="331">
        <f t="shared" si="846"/>
        <v>430638.21819354832</v>
      </c>
      <c r="DI45" s="331">
        <f t="shared" si="846"/>
        <v>433433.49399999529</v>
      </c>
      <c r="DJ45" s="331">
        <f t="shared" si="846"/>
        <v>2795.2758064469672</v>
      </c>
      <c r="DK45" s="588">
        <f>AVERAGE(DK12,DK21,DK30,DK39,DK43)</f>
        <v>1.1964376798580396</v>
      </c>
      <c r="DL45" s="331">
        <f t="shared" si="846"/>
        <v>60625.809677419275</v>
      </c>
      <c r="DM45" s="331">
        <f t="shared" si="846"/>
        <v>50498.870000000112</v>
      </c>
      <c r="DN45" s="331">
        <f t="shared" si="846"/>
        <v>-10126.939677419161</v>
      </c>
      <c r="DO45" s="588">
        <f>AVERAGE(DO12,DO21,DO30,DO39,DO43)</f>
        <v>1.045265568670366</v>
      </c>
      <c r="DP45" s="331">
        <f t="shared" si="846"/>
        <v>20800</v>
      </c>
      <c r="DQ45" s="331">
        <f t="shared" si="846"/>
        <v>14907.239999999991</v>
      </c>
      <c r="DR45" s="331">
        <f t="shared" si="846"/>
        <v>-5892.7600000000093</v>
      </c>
      <c r="DS45" s="588" t="e">
        <f>AVERAGE(DS12,DS21,DS30,DS39,DS43)</f>
        <v>#DIV/0!</v>
      </c>
      <c r="DT45" s="331">
        <f t="shared" si="846"/>
        <v>199199.40774193549</v>
      </c>
      <c r="DU45" s="331">
        <f t="shared" si="846"/>
        <v>221815.35000000056</v>
      </c>
      <c r="DV45" s="331">
        <f t="shared" si="846"/>
        <v>22615.942258065072</v>
      </c>
      <c r="DW45" s="588">
        <f>AVERAGE(DW12,DW21,DW30,DW39,DW43)</f>
        <v>1.3948339770093203</v>
      </c>
      <c r="DX45" s="331">
        <f t="shared" si="846"/>
        <v>76997.289032258064</v>
      </c>
      <c r="DY45" s="331">
        <f t="shared" si="846"/>
        <v>42541.830000000016</v>
      </c>
      <c r="DZ45" s="331">
        <f t="shared" si="846"/>
        <v>-34455.459032258041</v>
      </c>
      <c r="EA45" s="588" t="e">
        <f>AVERAGE(EA12,EA21,EA30,EA39,EA43)</f>
        <v>#DIV/0!</v>
      </c>
      <c r="EB45" s="331">
        <f t="shared" si="846"/>
        <v>61298.23548387098</v>
      </c>
      <c r="EC45" s="331">
        <f t="shared" si="846"/>
        <v>44585.670000000158</v>
      </c>
      <c r="ED45" s="331">
        <f t="shared" si="846"/>
        <v>-16712.565483870821</v>
      </c>
      <c r="EE45" s="588">
        <f>AVERAGE(EE12,EE21,EE30,EE39,EE43)</f>
        <v>0.89724423773831297</v>
      </c>
      <c r="EF45" s="331">
        <f t="shared" si="846"/>
        <v>0</v>
      </c>
      <c r="EG45" s="331">
        <f t="shared" si="846"/>
        <v>1837.3800000000047</v>
      </c>
      <c r="EH45" s="331">
        <f t="shared" ref="EH45:GS45" si="848">SUM(EH12+EH21+EH30+EH39+EH43)</f>
        <v>1837.3800000000047</v>
      </c>
      <c r="EI45" s="588" t="e">
        <f>AVERAGE(EI12,EI21,EI30,EI39,EI43)</f>
        <v>#DIV/0!</v>
      </c>
      <c r="EJ45" s="331">
        <f t="shared" si="848"/>
        <v>26000</v>
      </c>
      <c r="EK45" s="331">
        <f t="shared" si="848"/>
        <v>16559.470000000088</v>
      </c>
      <c r="EL45" s="331">
        <f t="shared" si="848"/>
        <v>-9440.5299999999115</v>
      </c>
      <c r="EM45" s="588" t="e">
        <f>AVERAGE(EM12,EM21,EM30,EM39,EM43)</f>
        <v>#DIV/0!</v>
      </c>
      <c r="EN45" s="331">
        <f t="shared" si="848"/>
        <v>330211.42258064536</v>
      </c>
      <c r="EO45" s="331">
        <f t="shared" si="848"/>
        <v>319245.95000000019</v>
      </c>
      <c r="EP45" s="331">
        <f t="shared" si="848"/>
        <v>-10965.472580645179</v>
      </c>
      <c r="EQ45" s="588">
        <f>AVERAGE(EQ12,EQ21,EQ30,EQ39,EQ43)</f>
        <v>1.1474078720634069</v>
      </c>
      <c r="ER45" s="331">
        <f t="shared" si="848"/>
        <v>45586.345161290337</v>
      </c>
      <c r="ES45" s="331">
        <f t="shared" si="848"/>
        <v>53320.989999999991</v>
      </c>
      <c r="ET45" s="331">
        <f t="shared" si="848"/>
        <v>7734.6448387096516</v>
      </c>
      <c r="EU45" s="588">
        <f>AVERAGE(EU12,EU21,EU30,EU39,EU43)</f>
        <v>1.2500335308387098</v>
      </c>
      <c r="EV45" s="331">
        <f t="shared" si="848"/>
        <v>119990.22580645152</v>
      </c>
      <c r="EW45" s="331">
        <f t="shared" si="848"/>
        <v>89873.870000000112</v>
      </c>
      <c r="EX45" s="331">
        <f t="shared" si="848"/>
        <v>-30116.355806451415</v>
      </c>
      <c r="EY45" s="588">
        <f>AVERAGE(EY12,EY21,EY30,EY39,EY43)</f>
        <v>0.91794998279239304</v>
      </c>
      <c r="EZ45" s="331">
        <f t="shared" si="848"/>
        <v>154000</v>
      </c>
      <c r="FA45" s="331">
        <f t="shared" si="848"/>
        <v>114813.27000000002</v>
      </c>
      <c r="FB45" s="331">
        <f t="shared" si="848"/>
        <v>-39186.729999999981</v>
      </c>
      <c r="FC45" s="588" t="e">
        <f>AVERAGE(FC12,FC21,FC30,FC39,FC43)</f>
        <v>#DIV/0!</v>
      </c>
      <c r="FD45" s="331">
        <f t="shared" si="848"/>
        <v>232000</v>
      </c>
      <c r="FE45" s="331">
        <f t="shared" si="848"/>
        <v>197576.76</v>
      </c>
      <c r="FF45" s="331">
        <f t="shared" si="848"/>
        <v>-34423.239999999991</v>
      </c>
      <c r="FG45" s="588" t="e">
        <f>AVERAGE(FG12,FG21,FG30,FG39,FG43)</f>
        <v>#DIV/0!</v>
      </c>
      <c r="FH45" s="331">
        <f t="shared" si="848"/>
        <v>1071000</v>
      </c>
      <c r="FI45" s="331">
        <f t="shared" si="848"/>
        <v>1499059.8499999996</v>
      </c>
      <c r="FJ45" s="331">
        <f t="shared" si="848"/>
        <v>428059.84999999963</v>
      </c>
      <c r="FK45" s="588">
        <f>AVERAGE(FK12,FK21,FK30,FK39,FK43)</f>
        <v>1.9114363855820085</v>
      </c>
      <c r="FL45" s="331">
        <f t="shared" si="848"/>
        <v>240000</v>
      </c>
      <c r="FM45" s="331">
        <f t="shared" si="848"/>
        <v>179736.88000000032</v>
      </c>
      <c r="FN45" s="331">
        <f t="shared" si="848"/>
        <v>-60263.119999999675</v>
      </c>
      <c r="FO45" s="588">
        <f>AVERAGE(FO12,FO21,FO30,FO39,FO43)</f>
        <v>0.90014628571429045</v>
      </c>
      <c r="FP45" s="331">
        <f t="shared" si="848"/>
        <v>105000</v>
      </c>
      <c r="FQ45" s="331">
        <f t="shared" si="848"/>
        <v>93075.299999999814</v>
      </c>
      <c r="FR45" s="331">
        <f t="shared" si="848"/>
        <v>-11924.700000000186</v>
      </c>
      <c r="FS45" s="588">
        <f>AVERAGE(FS12,FS21,FS30,FS39,FS43)</f>
        <v>1.1571746938775767</v>
      </c>
      <c r="FT45" s="331">
        <f t="shared" si="848"/>
        <v>24200</v>
      </c>
      <c r="FU45" s="331">
        <f t="shared" si="848"/>
        <v>15421.920000000042</v>
      </c>
      <c r="FV45" s="331">
        <f t="shared" si="848"/>
        <v>-8778.0799999999581</v>
      </c>
      <c r="FW45" s="588" t="e">
        <f>AVERAGE(FW12,FW21,FW30,FW39,FW43)</f>
        <v>#DIV/0!</v>
      </c>
      <c r="FX45" s="331">
        <f t="shared" si="848"/>
        <v>114000</v>
      </c>
      <c r="FY45" s="331">
        <f t="shared" si="848"/>
        <v>90881.150000000373</v>
      </c>
      <c r="FZ45" s="331">
        <f t="shared" si="848"/>
        <v>-23118.849999999627</v>
      </c>
      <c r="GA45" s="588">
        <f>AVERAGE(GA12,GA21,GA30,GA39,GA43)</f>
        <v>1.0334024812030305</v>
      </c>
      <c r="GB45" s="331">
        <f t="shared" si="848"/>
        <v>61349.990322580641</v>
      </c>
      <c r="GC45" s="331">
        <f t="shared" si="848"/>
        <v>52267.260000000009</v>
      </c>
      <c r="GD45" s="331">
        <f t="shared" si="848"/>
        <v>-9082.7303225806354</v>
      </c>
      <c r="GE45" s="588">
        <f>AVERAGE(GE12,GE21,GE30,GE39,GE43)</f>
        <v>1.2902462391518941</v>
      </c>
      <c r="GF45" s="331">
        <f t="shared" si="848"/>
        <v>10718.71058064508</v>
      </c>
      <c r="GG45" s="331">
        <f t="shared" si="848"/>
        <v>5677.5500000000466</v>
      </c>
      <c r="GH45" s="331">
        <f t="shared" si="848"/>
        <v>-5041.1605806450343</v>
      </c>
      <c r="GI45" s="588" t="e">
        <f>AVERAGE(GI12,GI21,GI30,GI39,GI43)</f>
        <v>#DIV/0!</v>
      </c>
      <c r="GJ45" s="331">
        <f t="shared" si="848"/>
        <v>0</v>
      </c>
      <c r="GK45" s="331">
        <f t="shared" si="848"/>
        <v>0</v>
      </c>
      <c r="GL45" s="331">
        <f t="shared" si="848"/>
        <v>0</v>
      </c>
      <c r="GM45" s="588" t="e">
        <f>AVERAGE(GM12,GM21,GM30,GM39,GM43)</f>
        <v>#DIV/0!</v>
      </c>
      <c r="GN45" s="331">
        <f t="shared" si="848"/>
        <v>0</v>
      </c>
      <c r="GO45" s="331">
        <f t="shared" si="848"/>
        <v>0</v>
      </c>
      <c r="GP45" s="331">
        <f t="shared" si="848"/>
        <v>0</v>
      </c>
      <c r="GQ45" s="588" t="e">
        <f>AVERAGE(GQ12,GQ21,GQ30,GQ39,GQ43)</f>
        <v>#DIV/0!</v>
      </c>
      <c r="GR45" s="331">
        <f t="shared" si="848"/>
        <v>22438.006451612702</v>
      </c>
      <c r="GS45" s="331">
        <f t="shared" si="848"/>
        <v>26108.479999999981</v>
      </c>
      <c r="GT45" s="331">
        <f t="shared" ref="GT45:HJ45" si="849">SUM(GT12+GT21+GT30+GT39+GT43)</f>
        <v>3670.4735483872801</v>
      </c>
      <c r="GU45" s="588" t="e">
        <f>AVERAGE(GU12,GU21,GU30,GU39,GU43)</f>
        <v>#DIV/0!</v>
      </c>
      <c r="GV45" s="331">
        <f t="shared" si="849"/>
        <v>54000</v>
      </c>
      <c r="GW45" s="331">
        <f t="shared" si="849"/>
        <v>80605.600000000006</v>
      </c>
      <c r="GX45" s="331">
        <f t="shared" si="849"/>
        <v>26605.600000000006</v>
      </c>
      <c r="GY45" s="588">
        <f>AVERAGE(GY12,GY21,GY30,GY39,GY43)</f>
        <v>1.8288130158730163</v>
      </c>
      <c r="GZ45" s="331">
        <f t="shared" si="849"/>
        <v>74991.07741935509</v>
      </c>
      <c r="HA45" s="331">
        <f t="shared" si="849"/>
        <v>55222.139999999665</v>
      </c>
      <c r="HB45" s="331">
        <f t="shared" si="849"/>
        <v>-19768.937419355421</v>
      </c>
      <c r="HC45" s="588">
        <f>AVERAGE(HC12,HC21,HC30,HC39,HC43)</f>
        <v>0.77401116807517045</v>
      </c>
      <c r="HD45" s="331">
        <f t="shared" si="849"/>
        <v>345000</v>
      </c>
      <c r="HE45" s="331">
        <f t="shared" si="849"/>
        <v>239773.894</v>
      </c>
      <c r="HF45" s="331">
        <f t="shared" si="849"/>
        <v>-105226.106</v>
      </c>
      <c r="HG45" s="588" t="e">
        <f>AVERAGE(HG12,HG21,HG30,HG39,HG43)</f>
        <v>#DIV/0!</v>
      </c>
      <c r="HH45" s="331">
        <f t="shared" si="849"/>
        <v>405000</v>
      </c>
      <c r="HI45" s="331">
        <f t="shared" si="849"/>
        <v>206233.72399999946</v>
      </c>
      <c r="HJ45" s="331">
        <f t="shared" si="849"/>
        <v>-198766.27600000054</v>
      </c>
      <c r="HK45" s="588">
        <f>AVERAGE(HK12,HK21,HK30,HK39,HK43)</f>
        <v>0.66773042962959528</v>
      </c>
    </row>
    <row r="46" spans="1:219" ht="17.25" customHeight="1" thickBot="1">
      <c r="A46" s="591"/>
      <c r="B46" s="332" t="s">
        <v>58</v>
      </c>
      <c r="C46" s="332"/>
      <c r="D46" s="333">
        <f>SUM(D5:D11,D14:D20,D23:D29,D32:D38,D41:D42)</f>
        <v>6389819.4590967726</v>
      </c>
      <c r="E46" s="333">
        <f t="shared" ref="E46:BP46" ca="1" si="850">SUM(E5:E11,E14:E20,E23:E29,E32:E38,E41:E42)</f>
        <v>6313371.0966517273</v>
      </c>
      <c r="F46" s="333">
        <f ca="1">SUM(F5:F11,F14:F20,F23:F29,F32:F38,F41:F42)</f>
        <v>-76448.362445045786</v>
      </c>
      <c r="G46" s="589">
        <f ca="1">AVERAGE(G5:G11,G14:G20,G23:G29,G32:G38,G41:G42)</f>
        <v>0.98592920120230587</v>
      </c>
      <c r="H46" s="333">
        <f t="shared" si="850"/>
        <v>31059.614193548383</v>
      </c>
      <c r="I46" s="333">
        <f t="shared" si="850"/>
        <v>27415.870000000112</v>
      </c>
      <c r="J46" s="333">
        <f t="shared" si="850"/>
        <v>-3643.7441935482866</v>
      </c>
      <c r="K46" s="589">
        <f>AVERAGE(K5:K11,K14:K20,K23:K29,K32:K38,K41:K42)</f>
        <v>0.83262761749400738</v>
      </c>
      <c r="L46" s="333">
        <f t="shared" si="850"/>
        <v>51000</v>
      </c>
      <c r="M46" s="333">
        <f t="shared" si="850"/>
        <v>37508.269999999553</v>
      </c>
      <c r="N46" s="333">
        <f t="shared" si="850"/>
        <v>-13491.730000000447</v>
      </c>
      <c r="O46" s="589">
        <f>AVERAGE(O5:O11,O14:O20,O23:O29,O32:O38,O41:O42)</f>
        <v>0.74070466666665558</v>
      </c>
      <c r="P46" s="333">
        <f t="shared" si="850"/>
        <v>36000</v>
      </c>
      <c r="Q46" s="333">
        <f t="shared" si="850"/>
        <v>31503.699999999721</v>
      </c>
      <c r="R46" s="333">
        <f t="shared" si="850"/>
        <v>-4496.3000000002794</v>
      </c>
      <c r="S46" s="589">
        <f>AVERAGE(S5:S11,S14:S20,S23:S29,S32:S38,S41:S42)</f>
        <v>0.87510277777777001</v>
      </c>
      <c r="T46" s="333">
        <f t="shared" si="850"/>
        <v>89798.064516129059</v>
      </c>
      <c r="U46" s="333">
        <f t="shared" si="850"/>
        <v>87164.5</v>
      </c>
      <c r="V46" s="333">
        <f t="shared" si="850"/>
        <v>-2633.5645161290631</v>
      </c>
      <c r="W46" s="589">
        <f>AVERAGE(W5:W11,W14:W20,W23:W29,W32:W38,W41:W42)</f>
        <v>1.0414034662096383</v>
      </c>
      <c r="X46" s="333">
        <f t="shared" si="850"/>
        <v>19320.61935483872</v>
      </c>
      <c r="Y46" s="333">
        <f t="shared" si="850"/>
        <v>19636.569999999949</v>
      </c>
      <c r="Z46" s="333">
        <f t="shared" si="850"/>
        <v>315.95064516122261</v>
      </c>
      <c r="AA46" s="589">
        <f>AVERAGE(AA5:AA11,AA14:AA20,AA23:AA29,AA32:AA38,AA41:AA42)</f>
        <v>1.01635302882162</v>
      </c>
      <c r="AB46" s="333">
        <f t="shared" si="850"/>
        <v>0</v>
      </c>
      <c r="AC46" s="333">
        <f t="shared" si="850"/>
        <v>0</v>
      </c>
      <c r="AD46" s="333">
        <f t="shared" si="850"/>
        <v>0</v>
      </c>
      <c r="AE46" s="589">
        <f t="shared" ref="AE46" si="851">SUM(AE5:AE11,AE14:AE20,AE23:AE29,AE32:AE38,AE41:AE42)</f>
        <v>0</v>
      </c>
      <c r="AF46" s="333">
        <f t="shared" si="850"/>
        <v>3900</v>
      </c>
      <c r="AG46" s="333">
        <f t="shared" si="850"/>
        <v>2647.0599999999977</v>
      </c>
      <c r="AH46" s="333">
        <f t="shared" si="850"/>
        <v>-1252.9400000000023</v>
      </c>
      <c r="AI46" s="589" t="e">
        <f>AVERAGE(AI5:AI11,AI14:AI20,AI23:AI29,AI32:AI38,AI41:AI42)</f>
        <v>#DIV/0!</v>
      </c>
      <c r="AJ46" s="333">
        <f t="shared" si="850"/>
        <v>18112.896774193472</v>
      </c>
      <c r="AK46" s="333">
        <f t="shared" si="850"/>
        <v>25513.739999999991</v>
      </c>
      <c r="AL46" s="333">
        <f t="shared" si="850"/>
        <v>7400.8432258065286</v>
      </c>
      <c r="AM46" s="589">
        <f>AVERAGE(AM5:AM11,AM14:AM20,AM23:AM29,AM32:AM38,AM41:AM42)</f>
        <v>1.4085952301318778</v>
      </c>
      <c r="AN46" s="333">
        <f t="shared" si="850"/>
        <v>20198.264516128995</v>
      </c>
      <c r="AO46" s="333">
        <f t="shared" si="850"/>
        <v>19924.120000000112</v>
      </c>
      <c r="AP46" s="333">
        <f t="shared" si="850"/>
        <v>-274.14451612889934</v>
      </c>
      <c r="AQ46" s="589">
        <f>AVERAGE(AQ5:AQ11,AQ14:AQ20,AQ23:AQ29,AQ32:AQ38,AQ41:AQ42)</f>
        <v>0.9864273232034374</v>
      </c>
      <c r="AR46" s="333">
        <f t="shared" si="850"/>
        <v>128000</v>
      </c>
      <c r="AS46" s="333">
        <f t="shared" si="850"/>
        <v>148667.65000000037</v>
      </c>
      <c r="AT46" s="333">
        <f t="shared" si="850"/>
        <v>20667.650000000373</v>
      </c>
      <c r="AU46" s="589" t="e">
        <f>AVERAGE(AU5:AU11,AU14:AU20,AU23:AU29,AU32:AU38,AU41:AU42)</f>
        <v>#DIV/0!</v>
      </c>
      <c r="AV46" s="333">
        <f t="shared" si="850"/>
        <v>168000</v>
      </c>
      <c r="AW46" s="333">
        <f t="shared" si="850"/>
        <v>104501</v>
      </c>
      <c r="AX46" s="333">
        <f t="shared" si="850"/>
        <v>-63499</v>
      </c>
      <c r="AY46" s="589" t="e">
        <f>AVERAGE(AY5:AY11,AY14:AY20,AY23:AY29,AY32:AY38,AY41:AY42)</f>
        <v>#DIV/0!</v>
      </c>
      <c r="AZ46" s="333">
        <f t="shared" si="850"/>
        <v>53700</v>
      </c>
      <c r="BA46" s="333">
        <f t="shared" si="850"/>
        <v>46447.550000000047</v>
      </c>
      <c r="BB46" s="333">
        <f t="shared" si="850"/>
        <v>-7252.4499999999534</v>
      </c>
      <c r="BC46" s="589">
        <f>AVERAGE(BC5:BC11,BC14:BC20,BC23:BC29,BC32:BC38,BC41:BC42)</f>
        <v>1.2749999111111103</v>
      </c>
      <c r="BD46" s="333">
        <f t="shared" si="850"/>
        <v>22500</v>
      </c>
      <c r="BE46" s="333">
        <f t="shared" si="850"/>
        <v>11164.46</v>
      </c>
      <c r="BF46" s="333">
        <f t="shared" si="850"/>
        <v>-11335.54</v>
      </c>
      <c r="BG46" s="589">
        <f>AVERAGE(BG5:BG11,BG14:BG20,BG23:BG29,BG32:BG38,BG41:BG42)</f>
        <v>0.49619822222222226</v>
      </c>
      <c r="BH46" s="333">
        <f t="shared" si="850"/>
        <v>279000</v>
      </c>
      <c r="BI46" s="333">
        <f t="shared" si="850"/>
        <v>319764.57999999984</v>
      </c>
      <c r="BJ46" s="333">
        <f t="shared" si="850"/>
        <v>40764.579999999842</v>
      </c>
      <c r="BK46" s="589">
        <f>AVERAGE(BK5:BK11,BK14:BK20,BK23:BK29,BK32:BK38,BK41:BK42)</f>
        <v>1.1461096057347666</v>
      </c>
      <c r="BL46" s="333">
        <f t="shared" si="850"/>
        <v>258001.71290322582</v>
      </c>
      <c r="BM46" s="333">
        <f t="shared" si="850"/>
        <v>203176.71000000043</v>
      </c>
      <c r="BN46" s="333">
        <f t="shared" si="850"/>
        <v>-54825.002903225351</v>
      </c>
      <c r="BO46" s="589">
        <f>AVERAGE(BO5:BO11,BO14:BO20,BO23:BO29,BO32:BO38,BO41:BO42)</f>
        <v>0.7830524267053921</v>
      </c>
      <c r="BP46" s="333">
        <f t="shared" si="850"/>
        <v>39000</v>
      </c>
      <c r="BQ46" s="333">
        <f t="shared" ref="BQ46:EG46" si="852">SUM(BQ5:BQ11,BQ14:BQ20,BQ23:BQ29,BQ32:BQ38,BQ41:BQ42)</f>
        <v>38627.540000000037</v>
      </c>
      <c r="BR46" s="333">
        <f t="shared" si="852"/>
        <v>-372.45999999996275</v>
      </c>
      <c r="BS46" s="589">
        <f>AVERAGE(BS5:BS11,BS14:BS20,BS23:BS29,BS32:BS38,BS41:BS42)</f>
        <v>0.99044974358974458</v>
      </c>
      <c r="BT46" s="333">
        <f t="shared" si="852"/>
        <v>26000</v>
      </c>
      <c r="BU46" s="333">
        <f t="shared" si="852"/>
        <v>29643.834999999963</v>
      </c>
      <c r="BV46" s="333">
        <f t="shared" si="852"/>
        <v>3643.8349999999627</v>
      </c>
      <c r="BW46" s="589">
        <f>AVERAGE(BW5:BW11,BW14:BW20,BW23:BW29,BW32:BW38,BW41:BW42)</f>
        <v>0.9881278333333321</v>
      </c>
      <c r="BX46" s="333">
        <f t="shared" si="852"/>
        <v>153000</v>
      </c>
      <c r="BY46" s="333">
        <f t="shared" ca="1" si="852"/>
        <v>148061.15465173218</v>
      </c>
      <c r="BZ46" s="333">
        <f t="shared" ca="1" si="852"/>
        <v>-4938.8453482678433</v>
      </c>
      <c r="CA46" s="589">
        <f ca="1">AVERAGE(CA5:CA11,CA14:CA20,CA23:CA29,CA32:CA38,CA41:CA42)</f>
        <v>0.96761537884166693</v>
      </c>
      <c r="CB46" s="333">
        <f t="shared" si="852"/>
        <v>0</v>
      </c>
      <c r="CC46" s="333">
        <f t="shared" si="852"/>
        <v>0</v>
      </c>
      <c r="CD46" s="333">
        <f t="shared" si="852"/>
        <v>0</v>
      </c>
      <c r="CE46" s="589" t="e">
        <f>AVERAGE(CE5:CE11,CE14:CE20,CE23:CE29,CE32:CE38,CE41:CE42)</f>
        <v>#DIV/0!</v>
      </c>
      <c r="CF46" s="333">
        <f t="shared" si="852"/>
        <v>2683.5483870967751</v>
      </c>
      <c r="CG46" s="333">
        <f t="shared" si="852"/>
        <v>1730.6050000000105</v>
      </c>
      <c r="CH46" s="333">
        <f t="shared" si="852"/>
        <v>-952.94338709676424</v>
      </c>
      <c r="CI46" s="589">
        <f>AVERAGE(CI5:CI11,CI14:CI20,CI23:CI29,CI32:CI38,CI41:CI42)</f>
        <v>0.64489427815843636</v>
      </c>
      <c r="CJ46" s="333">
        <f t="shared" si="852"/>
        <v>95000</v>
      </c>
      <c r="CK46" s="333">
        <f t="shared" si="852"/>
        <v>88772.299999999814</v>
      </c>
      <c r="CL46" s="333">
        <f t="shared" si="852"/>
        <v>-6227.7000000001863</v>
      </c>
      <c r="CM46" s="589">
        <f>AVERAGE(CM5:CM11,CM14:CM20,CM23:CM29,CM32:CM38,CM41:CM42)</f>
        <v>1.0085195238095195</v>
      </c>
      <c r="CN46" s="333">
        <f t="shared" si="852"/>
        <v>115500</v>
      </c>
      <c r="CO46" s="333">
        <f t="shared" si="852"/>
        <v>131149.29999999981</v>
      </c>
      <c r="CP46" s="333">
        <f t="shared" si="852"/>
        <v>15649.299999999814</v>
      </c>
      <c r="CQ46" s="589" t="e">
        <f>AVERAGE(CQ5:CQ11,CQ14:CQ20,CQ23:CQ29,CQ32:CQ38,CQ41:CQ42)</f>
        <v>#DIV/0!</v>
      </c>
      <c r="CR46" s="589">
        <f>AVERAGE(CR5:CR11,CR14:CR20,CR23:CR29,CR32:CR38,CR41:CR42)</f>
        <v>0</v>
      </c>
      <c r="CS46" s="333">
        <f t="shared" si="852"/>
        <v>0</v>
      </c>
      <c r="CT46" s="333">
        <f t="shared" si="852"/>
        <v>0</v>
      </c>
      <c r="CU46" s="589" t="e">
        <f>AVERAGE(CU5:CU11,CU14:CU20,CU23:CU29,CU32:CU38,CU41:CU42)</f>
        <v>#DIV/0!</v>
      </c>
      <c r="CV46" s="333">
        <f t="shared" si="852"/>
        <v>118000</v>
      </c>
      <c r="CW46" s="333">
        <f t="shared" si="852"/>
        <v>151354.79999999993</v>
      </c>
      <c r="CX46" s="333">
        <f t="shared" si="852"/>
        <v>33354.79999999993</v>
      </c>
      <c r="CY46" s="589">
        <f>AVERAGE(CY5:CY11,CY14:CY20,CY23:CY29,CY32:CY38,CY41:CY42)</f>
        <v>1.2631440833333327</v>
      </c>
      <c r="CZ46" s="333">
        <f t="shared" ref="CZ46:DB46" si="853">SUM(CZ5:CZ11,CZ14:CZ20,CZ23:CZ29,CZ32:CZ38,CZ41:CZ42)</f>
        <v>145000</v>
      </c>
      <c r="DA46" s="333">
        <f t="shared" si="853"/>
        <v>191246.79</v>
      </c>
      <c r="DB46" s="333">
        <f t="shared" si="853"/>
        <v>46246.790000000008</v>
      </c>
      <c r="DC46" s="589">
        <f>AVERAGE(DC5:DC11,DC14:DC20,DC23:DC29,DC32:DC38,DC41:DC42)</f>
        <v>1.2631440833333327</v>
      </c>
      <c r="DD46" s="333">
        <f t="shared" si="852"/>
        <v>232000</v>
      </c>
      <c r="DE46" s="333">
        <f t="shared" si="852"/>
        <v>302675.09999999986</v>
      </c>
      <c r="DF46" s="333">
        <f t="shared" si="852"/>
        <v>70675.09999999986</v>
      </c>
      <c r="DG46" s="589" t="e">
        <f>AVERAGE(DG5:DG11,DG14:DG20,DG23:DG29,DG32:DG38,DG41:DG42)</f>
        <v>#DIV/0!</v>
      </c>
      <c r="DH46" s="333">
        <f t="shared" si="852"/>
        <v>430638.21819354827</v>
      </c>
      <c r="DI46" s="333">
        <f t="shared" si="852"/>
        <v>433433.49399999529</v>
      </c>
      <c r="DJ46" s="333">
        <f t="shared" si="852"/>
        <v>2795.2758064469526</v>
      </c>
      <c r="DK46" s="589">
        <f>AVERAGE(DK5:DK11,DK14:DK20,DK23:DK29,DK32:DK38,DK41:DK42)</f>
        <v>1.0352381598343607</v>
      </c>
      <c r="DL46" s="333">
        <f t="shared" si="852"/>
        <v>60625.809677419296</v>
      </c>
      <c r="DM46" s="333">
        <f t="shared" si="852"/>
        <v>50498.870000000112</v>
      </c>
      <c r="DN46" s="333">
        <f t="shared" si="852"/>
        <v>-10126.939677419161</v>
      </c>
      <c r="DO46" s="589">
        <f>AVERAGE(DO5:DO11,DO14:DO20,DO23:DO29,DO32:DO38,DO41:DO42)</f>
        <v>0.83295992694690468</v>
      </c>
      <c r="DP46" s="333">
        <f t="shared" si="852"/>
        <v>20800</v>
      </c>
      <c r="DQ46" s="333">
        <f t="shared" si="852"/>
        <v>14907.239999999991</v>
      </c>
      <c r="DR46" s="333">
        <f t="shared" si="852"/>
        <v>-5892.7600000000093</v>
      </c>
      <c r="DS46" s="589" t="e">
        <f>AVERAGE(DS5:DS11,DS14:DS20,DS23:DS29,DS32:DS38,DS41:DS42)</f>
        <v>#DIV/0!</v>
      </c>
      <c r="DT46" s="333">
        <f t="shared" si="852"/>
        <v>199199.40774193546</v>
      </c>
      <c r="DU46" s="333">
        <f t="shared" si="852"/>
        <v>221815.35000000056</v>
      </c>
      <c r="DV46" s="333">
        <f t="shared" si="852"/>
        <v>22615.942258065061</v>
      </c>
      <c r="DW46" s="589">
        <f>AVERAGE(DW5:DW11,DW14:DW20,DW23:DW29,DW32:DW38,DW41:DW42)</f>
        <v>1.1183171398441976</v>
      </c>
      <c r="DX46" s="333">
        <f t="shared" si="852"/>
        <v>76997.289032258021</v>
      </c>
      <c r="DY46" s="333">
        <f t="shared" si="852"/>
        <v>42541.830000000016</v>
      </c>
      <c r="DZ46" s="333">
        <f t="shared" si="852"/>
        <v>-34455.459032258033</v>
      </c>
      <c r="EA46" s="589" t="e">
        <f>AVERAGE(EA5:EA11,EA14:EA20,EA23:EA29,EA32:EA38,EA41:EA42)</f>
        <v>#DIV/0!</v>
      </c>
      <c r="EB46" s="333">
        <f t="shared" si="852"/>
        <v>61298.235483870943</v>
      </c>
      <c r="EC46" s="333">
        <f t="shared" si="852"/>
        <v>44585.670000000158</v>
      </c>
      <c r="ED46" s="333">
        <f t="shared" si="852"/>
        <v>-16712.565483870821</v>
      </c>
      <c r="EE46" s="589">
        <f>AVERAGE(EE5:EE11,EE14:EE20,EE23:EE29,EE32:EE38,EE41:EE42)</f>
        <v>0.7273564997108557</v>
      </c>
      <c r="EF46" s="333">
        <f t="shared" si="852"/>
        <v>0</v>
      </c>
      <c r="EG46" s="333">
        <f t="shared" si="852"/>
        <v>1837.3800000000047</v>
      </c>
      <c r="EH46" s="333">
        <f t="shared" ref="EH46:GS46" si="854">SUM(EH5:EH11,EH14:EH20,EH23:EH29,EH32:EH38,EH41:EH42)</f>
        <v>1837.3800000000047</v>
      </c>
      <c r="EI46" s="589" t="e">
        <f>AVERAGE(EI5:EI11,EI14:EI20,EI23:EI29,EI32:EI38,EI41:EI42)</f>
        <v>#DIV/0!</v>
      </c>
      <c r="EJ46" s="333">
        <f t="shared" si="854"/>
        <v>26000</v>
      </c>
      <c r="EK46" s="333">
        <f t="shared" si="854"/>
        <v>16559.470000000088</v>
      </c>
      <c r="EL46" s="333">
        <f t="shared" si="854"/>
        <v>-9440.5299999999115</v>
      </c>
      <c r="EM46" s="589" t="e">
        <f>AVERAGE(EM5:EM11,EM14:EM20,EM23:EM29,EM32:EM38,EM41:EM42)</f>
        <v>#DIV/0!</v>
      </c>
      <c r="EN46" s="333">
        <f t="shared" si="854"/>
        <v>330211.42258064536</v>
      </c>
      <c r="EO46" s="333">
        <f t="shared" si="854"/>
        <v>319245.95000000019</v>
      </c>
      <c r="EP46" s="333">
        <f t="shared" si="854"/>
        <v>-10965.472580645172</v>
      </c>
      <c r="EQ46" s="589">
        <f>AVERAGE(EQ5:EQ11,EQ14:EQ20,EQ23:EQ29,EQ32:EQ38,EQ41:EQ42)</f>
        <v>0.96679257036310695</v>
      </c>
      <c r="ER46" s="333">
        <f t="shared" si="854"/>
        <v>45586.345161290315</v>
      </c>
      <c r="ES46" s="333">
        <f t="shared" si="854"/>
        <v>53320.989999999991</v>
      </c>
      <c r="ET46" s="333">
        <f t="shared" si="854"/>
        <v>7734.6448387096461</v>
      </c>
      <c r="EU46" s="589">
        <f>AVERAGE(EU5:EU11,EU14:EU20,EU23:EU29,EU32:EU38,EU41:EU42)</f>
        <v>1.1696702118001232</v>
      </c>
      <c r="EV46" s="333">
        <f t="shared" si="854"/>
        <v>119990.22580645161</v>
      </c>
      <c r="EW46" s="333">
        <f t="shared" si="854"/>
        <v>89873.870000000112</v>
      </c>
      <c r="EX46" s="333">
        <f t="shared" si="854"/>
        <v>-30116.355806451415</v>
      </c>
      <c r="EY46" s="589">
        <f>AVERAGE(EY5:EY11,EY14:EY20,EY23:EY29,EY32:EY38,EY41:EY42)</f>
        <v>0.74900992473311823</v>
      </c>
      <c r="EZ46" s="333">
        <f t="shared" si="854"/>
        <v>154000</v>
      </c>
      <c r="FA46" s="333">
        <f t="shared" si="854"/>
        <v>114813.27000000002</v>
      </c>
      <c r="FB46" s="333">
        <f t="shared" si="854"/>
        <v>-39186.729999999981</v>
      </c>
      <c r="FC46" s="589" t="e">
        <f>AVERAGE(FC5:FC11,FC14:FC20,FC23:FC29,FC32:FC38,FC41:FC42)</f>
        <v>#DIV/0!</v>
      </c>
      <c r="FD46" s="333">
        <f t="shared" si="854"/>
        <v>232000</v>
      </c>
      <c r="FE46" s="333">
        <f t="shared" si="854"/>
        <v>197576.76</v>
      </c>
      <c r="FF46" s="333">
        <f t="shared" si="854"/>
        <v>-34423.239999999991</v>
      </c>
      <c r="FG46" s="589" t="e">
        <f>AVERAGE(FG5:FG11,FG14:FG20,FG23:FG29,FG32:FG38,FG41:FG42)</f>
        <v>#DIV/0!</v>
      </c>
      <c r="FH46" s="333">
        <f t="shared" si="854"/>
        <v>1071000</v>
      </c>
      <c r="FI46" s="333">
        <f t="shared" si="854"/>
        <v>1499059.8499999996</v>
      </c>
      <c r="FJ46" s="333">
        <f t="shared" si="854"/>
        <v>428059.84999999963</v>
      </c>
      <c r="FK46" s="589">
        <f>AVERAGE(FK5:FK11,FK14:FK20,FK23:FK29,FK32:FK38,FK41:FK42)</f>
        <v>1.4913647716847591</v>
      </c>
      <c r="FL46" s="333">
        <f t="shared" si="854"/>
        <v>240000</v>
      </c>
      <c r="FM46" s="333">
        <f t="shared" si="854"/>
        <v>179736.88000000032</v>
      </c>
      <c r="FN46" s="333">
        <f t="shared" si="854"/>
        <v>-60263.119999999675</v>
      </c>
      <c r="FO46" s="589">
        <f>AVERAGE(FO5:FO11,FO14:FO20,FO23:FO29,FO32:FO38,FO41:FO42)</f>
        <v>0.74890366666666819</v>
      </c>
      <c r="FP46" s="333">
        <f t="shared" si="854"/>
        <v>105000</v>
      </c>
      <c r="FQ46" s="333">
        <f t="shared" si="854"/>
        <v>93075.299999999814</v>
      </c>
      <c r="FR46" s="333">
        <f t="shared" si="854"/>
        <v>-11924.700000000186</v>
      </c>
      <c r="FS46" s="589">
        <f>AVERAGE(FS5:FS11,FS14:FS20,FS23:FS29,FS32:FS38,FS41:FS42)</f>
        <v>0.88643142857142698</v>
      </c>
      <c r="FT46" s="333">
        <f t="shared" si="854"/>
        <v>24200</v>
      </c>
      <c r="FU46" s="333">
        <f t="shared" si="854"/>
        <v>15421.920000000042</v>
      </c>
      <c r="FV46" s="333">
        <f t="shared" si="854"/>
        <v>-8778.0799999999581</v>
      </c>
      <c r="FW46" s="589" t="e">
        <f>AVERAGE(FW5:FW11,FW14:FW20,FW23:FW29,FW32:FW38,FW41:FW42)</f>
        <v>#DIV/0!</v>
      </c>
      <c r="FX46" s="333">
        <f t="shared" si="854"/>
        <v>114000</v>
      </c>
      <c r="FY46" s="333">
        <f t="shared" si="854"/>
        <v>90881.150000000373</v>
      </c>
      <c r="FZ46" s="333">
        <f t="shared" si="854"/>
        <v>-23118.849999999627</v>
      </c>
      <c r="GA46" s="589">
        <f>AVERAGE(GA5:GA11,GA14:GA20,GA23:GA29,GA32:GA38,GA41:GA42)</f>
        <v>0.79720307017544179</v>
      </c>
      <c r="GB46" s="333">
        <f t="shared" si="854"/>
        <v>61349.990322580663</v>
      </c>
      <c r="GC46" s="333">
        <f t="shared" si="854"/>
        <v>52267.260000000009</v>
      </c>
      <c r="GD46" s="333">
        <f t="shared" si="854"/>
        <v>-9082.7303225806354</v>
      </c>
      <c r="GE46" s="589">
        <f>AVERAGE(GE5:GE11,GE14:GE20,GE23:GE29,GE32:GE38,GE41:GE42)</f>
        <v>0.85195221262752796</v>
      </c>
      <c r="GF46" s="333">
        <f t="shared" si="854"/>
        <v>10718.710580645078</v>
      </c>
      <c r="GG46" s="333">
        <f t="shared" si="854"/>
        <v>5677.5500000000466</v>
      </c>
      <c r="GH46" s="333">
        <f t="shared" si="854"/>
        <v>-5041.1605806450361</v>
      </c>
      <c r="GI46" s="589" t="e">
        <f>AVERAGE(GI5:GI11,GI14:GI20,GI23:GI29,GI32:GI38,GI41:GI42)</f>
        <v>#DIV/0!</v>
      </c>
      <c r="GJ46" s="333">
        <f t="shared" si="854"/>
        <v>0</v>
      </c>
      <c r="GK46" s="333">
        <f t="shared" si="854"/>
        <v>0</v>
      </c>
      <c r="GL46" s="333">
        <f t="shared" si="854"/>
        <v>0</v>
      </c>
      <c r="GM46" s="589" t="e">
        <f>AVERAGE(GM5:GM11,GM14:GM20,GM23:GM29,GM32:GM38,GM41:GM42)</f>
        <v>#DIV/0!</v>
      </c>
      <c r="GN46" s="333">
        <f t="shared" si="854"/>
        <v>0</v>
      </c>
      <c r="GO46" s="333">
        <f t="shared" si="854"/>
        <v>0</v>
      </c>
      <c r="GP46" s="333">
        <f t="shared" si="854"/>
        <v>0</v>
      </c>
      <c r="GQ46" s="589" t="e">
        <f>AVERAGE(GQ5:GQ11,GQ14:GQ20,GQ23:GQ29,GQ32:GQ38,GQ41:GQ42)</f>
        <v>#DIV/0!</v>
      </c>
      <c r="GR46" s="333">
        <f t="shared" si="854"/>
        <v>22438.006451612699</v>
      </c>
      <c r="GS46" s="333">
        <f t="shared" si="854"/>
        <v>26108.479999999981</v>
      </c>
      <c r="GT46" s="333">
        <f t="shared" ref="GT46:HJ46" si="855">SUM(GT5:GT11,GT14:GT20,GT23:GT29,GT32:GT38,GT41:GT42)</f>
        <v>3670.473548387281</v>
      </c>
      <c r="GU46" s="589" t="e">
        <f>AVERAGE(GU5:GU11,GU14:GU20,GU23:GU29,GU32:GU38,GU41:GU42)</f>
        <v>#DIV/0!</v>
      </c>
      <c r="GV46" s="333">
        <f t="shared" si="855"/>
        <v>54000</v>
      </c>
      <c r="GW46" s="333">
        <f t="shared" si="855"/>
        <v>80605.600000000006</v>
      </c>
      <c r="GX46" s="333">
        <f t="shared" si="855"/>
        <v>26605.600000000006</v>
      </c>
      <c r="GY46" s="589">
        <f>AVERAGE(GY5:GY11,GY14:GY20,GY23:GY29,GY32:GY38,GY41:GY42)</f>
        <v>1.4926962962962962</v>
      </c>
      <c r="GZ46" s="333">
        <f t="shared" si="855"/>
        <v>74991.077419355119</v>
      </c>
      <c r="HA46" s="333">
        <f t="shared" si="855"/>
        <v>55222.139999999665</v>
      </c>
      <c r="HB46" s="333">
        <f t="shared" si="855"/>
        <v>-19768.937419355429</v>
      </c>
      <c r="HC46" s="589">
        <f>AVERAGE(HC5:HC11,HC14:HC20,HC23:HC29,HC32:HC38,HC41:HC42)</f>
        <v>0.73638280579959947</v>
      </c>
      <c r="HD46" s="333">
        <f t="shared" si="855"/>
        <v>345000</v>
      </c>
      <c r="HE46" s="333">
        <f t="shared" si="855"/>
        <v>239773.89399999994</v>
      </c>
      <c r="HF46" s="333">
        <f t="shared" si="855"/>
        <v>-105226.10599999999</v>
      </c>
      <c r="HG46" s="589" t="e">
        <f>AVERAGE(HG5:HG11,HG14:HG20,HG23:HG29,HG32:HG38,HG41:HG42)</f>
        <v>#DIV/0!</v>
      </c>
      <c r="HH46" s="333">
        <f t="shared" si="855"/>
        <v>405000</v>
      </c>
      <c r="HI46" s="333">
        <f t="shared" si="855"/>
        <v>206233.72399999946</v>
      </c>
      <c r="HJ46" s="333">
        <f t="shared" si="855"/>
        <v>-198766.27600000054</v>
      </c>
      <c r="HK46" s="589">
        <f>AVERAGE(HK5:HK11,HK14:HK20,HK23:HK29,HK32:HK38,HK41:HK42)</f>
        <v>0.50921907160493696</v>
      </c>
    </row>
    <row r="47" spans="1:219" ht="16.5" thickTop="1"/>
    <row r="49" spans="3:219" hidden="1"/>
    <row r="50" spans="3:219" ht="18.75" hidden="1" customHeight="1" thickTop="1">
      <c r="C50" s="701" t="s">
        <v>5</v>
      </c>
      <c r="D50" s="704" t="s">
        <v>100</v>
      </c>
      <c r="E50" s="705"/>
      <c r="F50" s="705"/>
      <c r="G50" s="705"/>
      <c r="H50" s="706" t="s">
        <v>101</v>
      </c>
      <c r="I50" s="706"/>
      <c r="J50" s="706"/>
      <c r="K50" s="707"/>
      <c r="S50" s="308"/>
      <c r="W50" s="308"/>
      <c r="AA50" s="308"/>
      <c r="AE50" s="308"/>
      <c r="AI50" s="308"/>
      <c r="AM50" s="308"/>
      <c r="AQ50" s="308"/>
      <c r="AU50" s="308"/>
      <c r="AY50" s="308"/>
      <c r="BC50" s="308"/>
      <c r="BG50" s="308"/>
      <c r="BK50" s="308"/>
      <c r="BO50" s="308"/>
      <c r="BP50" s="308"/>
      <c r="BQ50" s="308"/>
      <c r="BR50" s="308"/>
      <c r="BS50" s="308"/>
      <c r="BW50" s="308"/>
      <c r="CA50" s="308"/>
      <c r="CE50" s="308"/>
      <c r="CI50" s="308"/>
      <c r="CM50" s="308"/>
      <c r="CU50" s="308"/>
      <c r="DC50" s="308"/>
      <c r="DG50" s="308"/>
      <c r="DK50" s="308"/>
      <c r="DO50" s="308"/>
      <c r="DS50" s="308"/>
      <c r="DW50" s="308"/>
      <c r="EA50" s="308"/>
      <c r="EE50" s="308"/>
      <c r="EI50" s="308"/>
      <c r="EM50" s="308"/>
      <c r="EQ50" s="308"/>
      <c r="EU50" s="308"/>
      <c r="EY50" s="308"/>
      <c r="FC50" s="308"/>
      <c r="FG50" s="308"/>
      <c r="FK50" s="308"/>
      <c r="FO50" s="308"/>
      <c r="FS50" s="308"/>
      <c r="FW50" s="308"/>
      <c r="GA50" s="308"/>
      <c r="GE50" s="308"/>
      <c r="GI50" s="308"/>
      <c r="GM50" s="308"/>
      <c r="GQ50" s="308"/>
      <c r="GU50" s="308"/>
      <c r="GY50" s="308"/>
      <c r="HC50" s="308"/>
      <c r="HG50" s="308"/>
      <c r="HK50" s="308"/>
    </row>
    <row r="51" spans="3:219" ht="18" hidden="1" customHeight="1" thickBot="1">
      <c r="C51" s="702"/>
      <c r="D51" s="334" t="s">
        <v>102</v>
      </c>
      <c r="E51" s="334" t="s">
        <v>103</v>
      </c>
      <c r="F51" s="334" t="s">
        <v>104</v>
      </c>
      <c r="G51" s="334" t="s">
        <v>105</v>
      </c>
      <c r="H51" s="313" t="s">
        <v>102</v>
      </c>
      <c r="I51" s="313" t="s">
        <v>103</v>
      </c>
      <c r="J51" s="313" t="s">
        <v>104</v>
      </c>
      <c r="K51" s="349" t="s">
        <v>105</v>
      </c>
      <c r="S51" s="308"/>
      <c r="W51" s="308"/>
      <c r="AA51" s="308"/>
      <c r="AE51" s="308"/>
      <c r="AI51" s="308"/>
      <c r="AM51" s="308"/>
      <c r="AQ51" s="308"/>
      <c r="AU51" s="308"/>
      <c r="AY51" s="308"/>
      <c r="BC51" s="308"/>
      <c r="BG51" s="308"/>
      <c r="BK51" s="308"/>
      <c r="BO51" s="308"/>
      <c r="BP51" s="308"/>
      <c r="BQ51" s="308"/>
      <c r="BR51" s="308"/>
      <c r="BS51" s="308"/>
      <c r="BW51" s="308"/>
      <c r="CA51" s="308"/>
      <c r="CE51" s="308"/>
      <c r="CI51" s="308"/>
      <c r="CM51" s="308"/>
      <c r="CU51" s="308"/>
      <c r="DC51" s="308"/>
      <c r="DG51" s="308"/>
      <c r="DK51" s="308"/>
      <c r="DO51" s="308"/>
      <c r="DS51" s="308"/>
      <c r="DW51" s="308"/>
      <c r="EA51" s="308"/>
      <c r="EE51" s="308"/>
      <c r="EI51" s="308"/>
      <c r="EM51" s="308"/>
      <c r="EQ51" s="308"/>
      <c r="ER51" s="308"/>
      <c r="ES51" s="308"/>
      <c r="ET51" s="308"/>
      <c r="EU51" s="308"/>
      <c r="EV51" s="308"/>
      <c r="EW51" s="308"/>
      <c r="EX51" s="308"/>
      <c r="EY51" s="308"/>
      <c r="EZ51" s="308"/>
      <c r="FA51" s="308"/>
      <c r="FB51" s="308"/>
      <c r="FC51" s="308"/>
      <c r="FD51" s="308"/>
      <c r="FE51" s="308"/>
      <c r="FF51" s="308"/>
      <c r="FG51" s="308"/>
      <c r="FH51" s="308"/>
      <c r="FI51" s="308"/>
      <c r="FJ51" s="308"/>
      <c r="FK51" s="308"/>
      <c r="FL51" s="308"/>
      <c r="FM51" s="308"/>
      <c r="FN51" s="308"/>
      <c r="FO51" s="308"/>
      <c r="FP51" s="308"/>
      <c r="FQ51" s="308"/>
      <c r="FR51" s="308"/>
      <c r="FS51" s="308"/>
      <c r="FT51" s="308"/>
      <c r="FU51" s="308"/>
      <c r="FV51" s="308"/>
      <c r="FW51" s="308"/>
      <c r="FX51" s="308"/>
      <c r="FY51" s="308"/>
      <c r="FZ51" s="308"/>
      <c r="GA51" s="308"/>
      <c r="GB51" s="308"/>
      <c r="GC51" s="308"/>
      <c r="GD51" s="308"/>
      <c r="GE51" s="308"/>
      <c r="GF51" s="308"/>
      <c r="GG51" s="308"/>
      <c r="GH51" s="308"/>
      <c r="GI51" s="308"/>
      <c r="GJ51" s="308"/>
      <c r="GK51" s="308"/>
      <c r="GL51" s="308"/>
      <c r="GM51" s="308"/>
      <c r="GN51" s="308"/>
      <c r="GO51" s="308"/>
      <c r="GP51" s="308"/>
      <c r="GQ51" s="308"/>
      <c r="GR51" s="308"/>
      <c r="GS51" s="308"/>
      <c r="GT51" s="308"/>
      <c r="GU51" s="308"/>
      <c r="GV51" s="308"/>
      <c r="GW51" s="308"/>
      <c r="GX51" s="308"/>
      <c r="GY51" s="308"/>
      <c r="GZ51" s="308"/>
      <c r="HA51" s="308"/>
      <c r="HB51" s="308"/>
      <c r="HC51" s="308"/>
      <c r="HD51" s="308"/>
      <c r="HE51" s="308"/>
      <c r="HF51" s="308"/>
      <c r="HG51" s="308"/>
      <c r="HH51" s="308"/>
      <c r="HI51" s="308"/>
      <c r="HJ51" s="308"/>
      <c r="HK51" s="308"/>
    </row>
    <row r="52" spans="3:219" ht="16.5" hidden="1" thickTop="1">
      <c r="C52" s="335">
        <f>A5</f>
        <v>23</v>
      </c>
      <c r="D52" s="336">
        <f>D12</f>
        <v>1388198.283645161</v>
      </c>
      <c r="E52" s="336">
        <f ca="1">E12</f>
        <v>1360323.0836041092</v>
      </c>
      <c r="F52" s="336">
        <f ca="1">E52-D52</f>
        <v>-27875.200041051721</v>
      </c>
      <c r="G52" s="337">
        <f t="shared" ref="G52:G56" ca="1" si="856">E52/D52</f>
        <v>0.97991987141213255</v>
      </c>
      <c r="H52" s="580">
        <f>D12</f>
        <v>1388198.283645161</v>
      </c>
      <c r="I52" s="580">
        <f ca="1">E12</f>
        <v>1360323.0836041092</v>
      </c>
      <c r="J52" s="580">
        <f ca="1">I52-H52</f>
        <v>-27875.200041051721</v>
      </c>
      <c r="K52" s="581">
        <f ca="1">I52/H52</f>
        <v>0.97991987141213255</v>
      </c>
      <c r="S52" s="308"/>
      <c r="W52" s="308"/>
      <c r="AA52" s="308"/>
      <c r="AE52" s="308"/>
      <c r="AI52" s="308"/>
      <c r="AM52" s="308"/>
      <c r="AQ52" s="308"/>
      <c r="AU52" s="308"/>
      <c r="AY52" s="308"/>
      <c r="BC52" s="308"/>
      <c r="BG52" s="308"/>
      <c r="BK52" s="308"/>
      <c r="BO52" s="308"/>
      <c r="BP52" s="308"/>
      <c r="BQ52" s="308"/>
      <c r="BR52" s="308"/>
      <c r="BS52" s="308"/>
      <c r="BW52" s="308"/>
      <c r="CA52" s="308"/>
      <c r="CE52" s="308"/>
      <c r="CI52" s="308"/>
      <c r="CM52" s="308"/>
      <c r="CU52" s="308"/>
      <c r="DC52" s="308"/>
      <c r="DG52" s="308"/>
      <c r="DK52" s="308"/>
      <c r="DO52" s="308"/>
      <c r="DS52" s="308"/>
      <c r="DW52" s="308"/>
      <c r="EA52" s="308"/>
      <c r="EE52" s="308"/>
      <c r="EI52" s="308"/>
      <c r="EM52" s="308"/>
      <c r="EQ52" s="308"/>
      <c r="ER52" s="308"/>
      <c r="ES52" s="308"/>
      <c r="ET52" s="308"/>
      <c r="EU52" s="308"/>
      <c r="EV52" s="308"/>
      <c r="EW52" s="308"/>
      <c r="EX52" s="308"/>
      <c r="EY52" s="308"/>
      <c r="EZ52" s="308"/>
      <c r="FA52" s="308"/>
      <c r="FB52" s="308"/>
      <c r="FC52" s="308"/>
      <c r="FD52" s="308"/>
      <c r="FE52" s="308"/>
      <c r="FF52" s="308"/>
      <c r="FG52" s="308"/>
      <c r="FH52" s="308"/>
      <c r="FI52" s="308"/>
      <c r="FJ52" s="308"/>
      <c r="FK52" s="308"/>
      <c r="FL52" s="308"/>
      <c r="FM52" s="308"/>
      <c r="FN52" s="308"/>
      <c r="FO52" s="308"/>
      <c r="FP52" s="308"/>
      <c r="FQ52" s="308"/>
      <c r="FR52" s="308"/>
      <c r="FS52" s="308"/>
      <c r="FT52" s="308"/>
      <c r="FU52" s="308"/>
      <c r="FV52" s="308"/>
      <c r="FW52" s="308"/>
      <c r="FX52" s="308"/>
      <c r="FY52" s="308"/>
      <c r="FZ52" s="308"/>
      <c r="GA52" s="308"/>
      <c r="GB52" s="308"/>
      <c r="GC52" s="308"/>
      <c r="GD52" s="308"/>
      <c r="GE52" s="308"/>
      <c r="GF52" s="308"/>
      <c r="GG52" s="308"/>
      <c r="GH52" s="308"/>
      <c r="GI52" s="308"/>
      <c r="GJ52" s="308"/>
      <c r="GK52" s="308"/>
      <c r="GL52" s="308"/>
      <c r="GM52" s="308"/>
      <c r="GN52" s="308"/>
      <c r="GO52" s="308"/>
      <c r="GP52" s="308"/>
      <c r="GQ52" s="308"/>
      <c r="GR52" s="308"/>
      <c r="GS52" s="308"/>
      <c r="GT52" s="308"/>
      <c r="GU52" s="308"/>
      <c r="GV52" s="308"/>
      <c r="GW52" s="308"/>
      <c r="GX52" s="308"/>
      <c r="GY52" s="308"/>
      <c r="GZ52" s="308"/>
      <c r="HA52" s="308"/>
      <c r="HB52" s="308"/>
      <c r="HC52" s="308"/>
      <c r="HD52" s="308"/>
      <c r="HE52" s="308"/>
      <c r="HF52" s="308"/>
      <c r="HG52" s="308"/>
      <c r="HH52" s="308"/>
      <c r="HI52" s="308"/>
      <c r="HJ52" s="308"/>
      <c r="HK52" s="308"/>
    </row>
    <row r="53" spans="3:219" hidden="1">
      <c r="C53" s="338">
        <f>C52+1</f>
        <v>24</v>
      </c>
      <c r="D53" s="339">
        <f>D52+D21</f>
        <v>2910938.0783225801</v>
      </c>
      <c r="E53" s="339">
        <f ca="1">E52+E21</f>
        <v>2813372.6606517285</v>
      </c>
      <c r="F53" s="339">
        <f ca="1">E53-D53</f>
        <v>-97565.417670851573</v>
      </c>
      <c r="G53" s="340">
        <f t="shared" ca="1" si="856"/>
        <v>0.96648316967048875</v>
      </c>
      <c r="H53" s="580">
        <f>H52+D21</f>
        <v>2910938.0783225801</v>
      </c>
      <c r="I53" s="580">
        <f ca="1">I52+E21</f>
        <v>2813372.6606517285</v>
      </c>
      <c r="J53" s="580">
        <f ca="1">I53-H53</f>
        <v>-97565.417670851573</v>
      </c>
      <c r="K53" s="581">
        <f ca="1">I53/H53</f>
        <v>0.96648316967048875</v>
      </c>
      <c r="S53" s="308"/>
      <c r="W53" s="308"/>
      <c r="AA53" s="308"/>
      <c r="AE53" s="308"/>
      <c r="AI53" s="308"/>
      <c r="AM53" s="308"/>
      <c r="AQ53" s="308"/>
      <c r="AU53" s="308"/>
      <c r="AY53" s="308"/>
      <c r="BC53" s="308"/>
      <c r="BG53" s="308"/>
      <c r="BK53" s="308"/>
      <c r="BO53" s="308"/>
      <c r="BP53" s="308"/>
      <c r="BQ53" s="308"/>
      <c r="BR53" s="308"/>
      <c r="BS53" s="308"/>
      <c r="BW53" s="308"/>
      <c r="CA53" s="308"/>
      <c r="CE53" s="308"/>
      <c r="CI53" s="308"/>
      <c r="CM53" s="308"/>
      <c r="CU53" s="308"/>
      <c r="DC53" s="308"/>
      <c r="DG53" s="308"/>
      <c r="DK53" s="308"/>
      <c r="DO53" s="308"/>
      <c r="DS53" s="308"/>
      <c r="DW53" s="308"/>
      <c r="EA53" s="308"/>
      <c r="EE53" s="308"/>
      <c r="EI53" s="308"/>
      <c r="EM53" s="308"/>
      <c r="EQ53" s="308"/>
      <c r="ER53" s="308"/>
      <c r="ES53" s="308"/>
      <c r="ET53" s="308"/>
      <c r="EU53" s="308"/>
      <c r="EV53" s="308"/>
      <c r="EW53" s="308"/>
      <c r="EX53" s="308"/>
      <c r="EY53" s="308"/>
      <c r="EZ53" s="308"/>
      <c r="FA53" s="308"/>
      <c r="FB53" s="308"/>
      <c r="FC53" s="308"/>
      <c r="FD53" s="308"/>
      <c r="FE53" s="308"/>
      <c r="FF53" s="308"/>
      <c r="FG53" s="308"/>
      <c r="FH53" s="308"/>
      <c r="FI53" s="308"/>
      <c r="FJ53" s="308"/>
      <c r="FK53" s="308"/>
      <c r="FL53" s="308"/>
      <c r="FM53" s="308"/>
      <c r="FN53" s="308"/>
      <c r="FO53" s="308"/>
      <c r="FP53" s="308"/>
      <c r="FQ53" s="308"/>
      <c r="FR53" s="308"/>
      <c r="FS53" s="308"/>
      <c r="FT53" s="308"/>
      <c r="FU53" s="308"/>
      <c r="FV53" s="308"/>
      <c r="FW53" s="308"/>
      <c r="FX53" s="308"/>
      <c r="FY53" s="308"/>
      <c r="FZ53" s="308"/>
      <c r="GA53" s="308"/>
      <c r="GB53" s="308"/>
      <c r="GC53" s="308"/>
      <c r="GD53" s="308"/>
      <c r="GE53" s="308"/>
      <c r="GF53" s="308"/>
      <c r="GG53" s="308"/>
      <c r="GH53" s="308"/>
      <c r="GI53" s="308"/>
      <c r="GJ53" s="308"/>
      <c r="GK53" s="308"/>
      <c r="GL53" s="308"/>
      <c r="GM53" s="308"/>
      <c r="GN53" s="308"/>
      <c r="GO53" s="308"/>
      <c r="GP53" s="308"/>
      <c r="GQ53" s="308"/>
      <c r="GR53" s="308"/>
      <c r="GS53" s="308"/>
      <c r="GT53" s="308"/>
      <c r="GU53" s="308"/>
      <c r="GV53" s="308"/>
      <c r="GW53" s="308"/>
      <c r="GX53" s="308"/>
      <c r="GY53" s="308"/>
      <c r="GZ53" s="308"/>
      <c r="HA53" s="308"/>
      <c r="HB53" s="308"/>
      <c r="HC53" s="308"/>
      <c r="HD53" s="308"/>
      <c r="HE53" s="308"/>
      <c r="HF53" s="308"/>
      <c r="HG53" s="308"/>
      <c r="HH53" s="308"/>
      <c r="HI53" s="308"/>
      <c r="HJ53" s="308"/>
      <c r="HK53" s="308"/>
    </row>
    <row r="54" spans="3:219" hidden="1">
      <c r="C54" s="338">
        <f t="shared" ref="C54:C56" si="857">C53+1</f>
        <v>25</v>
      </c>
      <c r="D54" s="339">
        <f>D53+D30</f>
        <v>4420006.3997741928</v>
      </c>
      <c r="E54" s="339">
        <f ca="1">E53+E30</f>
        <v>4255545.4096517321</v>
      </c>
      <c r="F54" s="339">
        <f ca="1">E54-D54</f>
        <v>-164460.99012246076</v>
      </c>
      <c r="G54" s="340">
        <f t="shared" ca="1" si="856"/>
        <v>0.96279168506840562</v>
      </c>
      <c r="H54" s="580">
        <f>H53+D30</f>
        <v>4420006.3997741928</v>
      </c>
      <c r="I54" s="580">
        <f ca="1">I53+E30</f>
        <v>4255545.4096517321</v>
      </c>
      <c r="J54" s="580">
        <f ca="1">I54-H54</f>
        <v>-164460.99012246076</v>
      </c>
      <c r="K54" s="581">
        <f ca="1">I54/H54</f>
        <v>0.96279168506840562</v>
      </c>
      <c r="S54" s="308"/>
      <c r="W54" s="308"/>
      <c r="AA54" s="308"/>
      <c r="AE54" s="308"/>
      <c r="AI54" s="308"/>
      <c r="AM54" s="308"/>
      <c r="AQ54" s="308"/>
      <c r="AU54" s="308"/>
      <c r="AY54" s="308"/>
      <c r="BC54" s="308"/>
      <c r="BG54" s="308"/>
      <c r="BK54" s="308"/>
      <c r="BO54" s="308"/>
      <c r="BP54" s="308"/>
      <c r="BQ54" s="308"/>
      <c r="BR54" s="308"/>
      <c r="BS54" s="308"/>
      <c r="BW54" s="308"/>
      <c r="CA54" s="308"/>
      <c r="CE54" s="308"/>
      <c r="CI54" s="308"/>
      <c r="CM54" s="308"/>
      <c r="CU54" s="308"/>
      <c r="DC54" s="308"/>
      <c r="DG54" s="308"/>
      <c r="DK54" s="308"/>
      <c r="DO54" s="308"/>
      <c r="DS54" s="308"/>
      <c r="DW54" s="308"/>
      <c r="EA54" s="308"/>
      <c r="EE54" s="308"/>
      <c r="EI54" s="308"/>
      <c r="EM54" s="308"/>
      <c r="EQ54" s="308"/>
      <c r="ER54" s="308"/>
      <c r="ES54" s="308"/>
      <c r="ET54" s="308"/>
      <c r="EU54" s="308"/>
      <c r="EV54" s="308"/>
      <c r="EW54" s="308"/>
      <c r="EX54" s="308"/>
      <c r="EY54" s="308"/>
      <c r="EZ54" s="308"/>
      <c r="FA54" s="308"/>
      <c r="FB54" s="308"/>
      <c r="FC54" s="308"/>
      <c r="FD54" s="308"/>
      <c r="FE54" s="308"/>
      <c r="FF54" s="308"/>
      <c r="FG54" s="308"/>
      <c r="FH54" s="308"/>
      <c r="FI54" s="308"/>
      <c r="FJ54" s="308"/>
      <c r="FK54" s="308"/>
      <c r="FL54" s="308"/>
      <c r="FM54" s="308"/>
      <c r="FN54" s="308"/>
      <c r="FO54" s="308"/>
      <c r="FP54" s="308"/>
      <c r="FQ54" s="308"/>
      <c r="FR54" s="308"/>
      <c r="FS54" s="308"/>
      <c r="FT54" s="308"/>
      <c r="FU54" s="308"/>
      <c r="FV54" s="308"/>
      <c r="FW54" s="308"/>
      <c r="FX54" s="308"/>
      <c r="FY54" s="308"/>
      <c r="FZ54" s="308"/>
      <c r="GA54" s="308"/>
      <c r="GB54" s="308"/>
      <c r="GC54" s="308"/>
      <c r="GD54" s="308"/>
      <c r="GE54" s="308"/>
      <c r="GF54" s="308"/>
      <c r="GG54" s="308"/>
      <c r="GH54" s="308"/>
      <c r="GI54" s="308"/>
      <c r="GJ54" s="308"/>
      <c r="GK54" s="308"/>
      <c r="GL54" s="308"/>
      <c r="GM54" s="308"/>
      <c r="GN54" s="308"/>
      <c r="GO54" s="308"/>
      <c r="GP54" s="308"/>
      <c r="GQ54" s="308"/>
      <c r="GR54" s="308"/>
      <c r="GS54" s="308"/>
      <c r="GT54" s="308"/>
      <c r="GU54" s="308"/>
      <c r="GV54" s="308"/>
      <c r="GW54" s="308"/>
      <c r="GX54" s="308"/>
      <c r="GY54" s="308"/>
      <c r="GZ54" s="308"/>
      <c r="HA54" s="308"/>
      <c r="HB54" s="308"/>
      <c r="HC54" s="308"/>
      <c r="HD54" s="308"/>
      <c r="HE54" s="308"/>
      <c r="HF54" s="308"/>
      <c r="HG54" s="308"/>
      <c r="HH54" s="308"/>
      <c r="HI54" s="308"/>
      <c r="HJ54" s="308"/>
      <c r="HK54" s="308"/>
    </row>
    <row r="55" spans="3:219" hidden="1">
      <c r="C55" s="338">
        <f t="shared" si="857"/>
        <v>26</v>
      </c>
      <c r="D55" s="339">
        <f>D54+D39</f>
        <v>5945246.1944516115</v>
      </c>
      <c r="E55" s="339">
        <f ca="1">E54+E39</f>
        <v>5829357.9346517259</v>
      </c>
      <c r="F55" s="339">
        <f t="shared" ref="F55" ca="1" si="858">E55-D55</f>
        <v>-115888.25979988556</v>
      </c>
      <c r="G55" s="340">
        <f t="shared" ca="1" si="856"/>
        <v>0.9805074077658823</v>
      </c>
      <c r="H55" s="580">
        <f>H54+D39</f>
        <v>5945246.1944516115</v>
      </c>
      <c r="I55" s="580">
        <f ca="1">I54+E39</f>
        <v>5829357.9346517259</v>
      </c>
      <c r="J55" s="580">
        <f t="shared" ref="J55" ca="1" si="859">I55-H55</f>
        <v>-115888.25979988556</v>
      </c>
      <c r="K55" s="581">
        <f t="shared" ref="K55" ca="1" si="860">I55/H55</f>
        <v>0.9805074077658823</v>
      </c>
      <c r="S55" s="308"/>
      <c r="W55" s="308"/>
      <c r="AA55" s="308"/>
      <c r="AE55" s="308"/>
      <c r="AI55" s="308"/>
      <c r="AM55" s="308"/>
      <c r="AQ55" s="308"/>
      <c r="AU55" s="308"/>
      <c r="AY55" s="308"/>
      <c r="BC55" s="308"/>
      <c r="BG55" s="308"/>
      <c r="BK55" s="308"/>
      <c r="BO55" s="308"/>
      <c r="BP55" s="308"/>
      <c r="BQ55" s="308"/>
      <c r="BR55" s="308"/>
      <c r="BS55" s="308"/>
      <c r="BW55" s="308"/>
      <c r="CA55" s="308"/>
      <c r="CE55" s="308"/>
      <c r="CI55" s="308"/>
      <c r="CM55" s="308"/>
      <c r="CU55" s="308"/>
      <c r="DC55" s="308"/>
      <c r="DG55" s="308"/>
      <c r="DK55" s="308"/>
      <c r="DO55" s="308"/>
      <c r="DS55" s="308"/>
      <c r="DW55" s="308"/>
      <c r="EA55" s="308"/>
      <c r="EE55" s="308"/>
      <c r="EI55" s="308"/>
      <c r="EM55" s="308"/>
      <c r="EQ55" s="308"/>
      <c r="ER55" s="308"/>
      <c r="ES55" s="308"/>
      <c r="ET55" s="308"/>
      <c r="EU55" s="308"/>
      <c r="EV55" s="308"/>
      <c r="EW55" s="308"/>
      <c r="EX55" s="308"/>
      <c r="EY55" s="308"/>
      <c r="EZ55" s="308"/>
      <c r="FA55" s="308"/>
      <c r="FB55" s="308"/>
      <c r="FC55" s="308"/>
      <c r="FD55" s="308"/>
      <c r="FE55" s="308"/>
      <c r="FF55" s="308"/>
      <c r="FG55" s="308"/>
      <c r="FH55" s="308"/>
      <c r="FI55" s="308"/>
      <c r="FJ55" s="308"/>
      <c r="FK55" s="308"/>
      <c r="FL55" s="308"/>
      <c r="FM55" s="308"/>
      <c r="FN55" s="308"/>
      <c r="FO55" s="308"/>
      <c r="FP55" s="308"/>
      <c r="FQ55" s="308"/>
      <c r="FR55" s="308"/>
      <c r="FS55" s="308"/>
      <c r="FT55" s="308"/>
      <c r="FU55" s="308"/>
      <c r="FV55" s="308"/>
      <c r="FW55" s="308"/>
      <c r="FX55" s="308"/>
      <c r="FY55" s="308"/>
      <c r="FZ55" s="308"/>
      <c r="GA55" s="308"/>
      <c r="GB55" s="308"/>
      <c r="GC55" s="308"/>
      <c r="GD55" s="308"/>
      <c r="GE55" s="308"/>
      <c r="GF55" s="308"/>
      <c r="GG55" s="308"/>
      <c r="GH55" s="308"/>
      <c r="GI55" s="308"/>
      <c r="GJ55" s="308"/>
      <c r="GK55" s="308"/>
      <c r="GL55" s="308"/>
      <c r="GM55" s="308"/>
      <c r="GN55" s="308"/>
      <c r="GO55" s="308"/>
      <c r="GP55" s="308"/>
      <c r="GQ55" s="308"/>
      <c r="GR55" s="308"/>
      <c r="GS55" s="308"/>
      <c r="GT55" s="308"/>
      <c r="GU55" s="308"/>
      <c r="GV55" s="308"/>
      <c r="GW55" s="308"/>
      <c r="GX55" s="308"/>
      <c r="GY55" s="308"/>
      <c r="GZ55" s="308"/>
      <c r="HA55" s="308"/>
      <c r="HB55" s="308"/>
      <c r="HC55" s="308"/>
      <c r="HD55" s="308"/>
      <c r="HE55" s="308"/>
      <c r="HF55" s="308"/>
      <c r="HG55" s="308"/>
      <c r="HH55" s="308"/>
      <c r="HI55" s="308"/>
      <c r="HJ55" s="308"/>
      <c r="HK55" s="308"/>
    </row>
    <row r="56" spans="3:219" hidden="1">
      <c r="C56" s="338">
        <f t="shared" si="857"/>
        <v>27</v>
      </c>
      <c r="D56" s="339">
        <f>D55+D43</f>
        <v>6389819.4590967726</v>
      </c>
      <c r="E56" s="341">
        <f ca="1">E55+E43</f>
        <v>6313371.0966517264</v>
      </c>
      <c r="F56" s="341">
        <f t="shared" ref="F56" ca="1" si="861">E56-D56</f>
        <v>-76448.362445046194</v>
      </c>
      <c r="G56" s="342">
        <f t="shared" ca="1" si="856"/>
        <v>0.98803591197929519</v>
      </c>
      <c r="H56" s="622">
        <f>H55+D43</f>
        <v>6389819.4590967726</v>
      </c>
      <c r="I56" s="622">
        <f ca="1">I55+E43</f>
        <v>6313371.0966517264</v>
      </c>
      <c r="J56" s="622">
        <f t="shared" ref="J56" ca="1" si="862">I56-H56</f>
        <v>-76448.362445046194</v>
      </c>
      <c r="K56" s="623">
        <f t="shared" ref="K56" ca="1" si="863">I56/H56</f>
        <v>0.98803591197929519</v>
      </c>
      <c r="S56" s="308"/>
      <c r="W56" s="308"/>
      <c r="AA56" s="308"/>
      <c r="AE56" s="308"/>
      <c r="AI56" s="308"/>
      <c r="AM56" s="308"/>
      <c r="AQ56" s="308"/>
      <c r="AU56" s="308"/>
      <c r="AY56" s="308"/>
      <c r="BC56" s="308"/>
      <c r="BG56" s="308"/>
      <c r="BK56" s="308"/>
      <c r="BO56" s="308"/>
      <c r="BP56" s="308"/>
      <c r="BQ56" s="308"/>
      <c r="BR56" s="308"/>
      <c r="BS56" s="308"/>
      <c r="BW56" s="308"/>
      <c r="CA56" s="308"/>
      <c r="CE56" s="308"/>
      <c r="CI56" s="308"/>
      <c r="CM56" s="308"/>
      <c r="CU56" s="308"/>
      <c r="DC56" s="308"/>
      <c r="DG56" s="308"/>
      <c r="DK56" s="308"/>
      <c r="DO56" s="308"/>
      <c r="DS56" s="308"/>
      <c r="DW56" s="308"/>
      <c r="EA56" s="308"/>
      <c r="EE56" s="308"/>
      <c r="EI56" s="308"/>
      <c r="EM56" s="308"/>
      <c r="EQ56" s="308"/>
      <c r="ER56" s="308"/>
      <c r="ES56" s="308"/>
      <c r="ET56" s="308"/>
      <c r="EU56" s="308"/>
      <c r="EV56" s="308"/>
      <c r="EW56" s="308"/>
      <c r="EX56" s="308"/>
      <c r="EY56" s="308"/>
      <c r="EZ56" s="308"/>
      <c r="FA56" s="308"/>
      <c r="FB56" s="308"/>
      <c r="FC56" s="308"/>
      <c r="FD56" s="308"/>
      <c r="FE56" s="308"/>
      <c r="FF56" s="308"/>
      <c r="FG56" s="308"/>
      <c r="FH56" s="308"/>
      <c r="FI56" s="308"/>
      <c r="FJ56" s="308"/>
      <c r="FK56" s="308"/>
      <c r="FL56" s="308"/>
      <c r="FM56" s="308"/>
      <c r="FN56" s="308"/>
      <c r="FO56" s="308"/>
      <c r="FP56" s="308"/>
      <c r="FQ56" s="308"/>
      <c r="FR56" s="308"/>
      <c r="FS56" s="308"/>
      <c r="FT56" s="308"/>
      <c r="FU56" s="308"/>
      <c r="FV56" s="308"/>
      <c r="FW56" s="308"/>
      <c r="FX56" s="308"/>
      <c r="FY56" s="308"/>
      <c r="FZ56" s="308"/>
      <c r="GA56" s="308"/>
      <c r="GB56" s="308"/>
      <c r="GC56" s="308"/>
      <c r="GD56" s="308"/>
      <c r="GE56" s="308"/>
      <c r="GF56" s="308"/>
      <c r="GG56" s="308"/>
      <c r="GH56" s="308"/>
      <c r="GI56" s="308"/>
      <c r="GJ56" s="308"/>
      <c r="GK56" s="308"/>
      <c r="GL56" s="308"/>
      <c r="GM56" s="308"/>
      <c r="GN56" s="308"/>
      <c r="GO56" s="308"/>
      <c r="GP56" s="308"/>
      <c r="GQ56" s="308"/>
      <c r="GR56" s="308"/>
      <c r="GS56" s="308"/>
      <c r="GT56" s="308"/>
      <c r="GU56" s="308"/>
      <c r="GV56" s="308"/>
      <c r="GW56" s="308"/>
      <c r="GX56" s="308"/>
      <c r="GY56" s="308"/>
      <c r="GZ56" s="308"/>
      <c r="HA56" s="308"/>
      <c r="HB56" s="308"/>
      <c r="HC56" s="308"/>
      <c r="HD56" s="308"/>
      <c r="HE56" s="308"/>
      <c r="HF56" s="308"/>
      <c r="HG56" s="308"/>
      <c r="HH56" s="308"/>
      <c r="HI56" s="308"/>
      <c r="HJ56" s="308"/>
      <c r="HK56" s="308"/>
    </row>
    <row r="57" spans="3:219" ht="16.5" hidden="1" thickBot="1">
      <c r="C57" s="343"/>
      <c r="D57" s="344"/>
      <c r="E57" s="344"/>
      <c r="F57" s="344"/>
      <c r="G57" s="345"/>
      <c r="H57" s="346"/>
      <c r="I57" s="346"/>
      <c r="J57" s="346"/>
      <c r="K57" s="350"/>
      <c r="S57" s="308"/>
      <c r="W57" s="308"/>
      <c r="AA57" s="308"/>
      <c r="AE57" s="308"/>
      <c r="AI57" s="308"/>
      <c r="AM57" s="308"/>
      <c r="AQ57" s="308"/>
      <c r="AU57" s="308"/>
      <c r="AY57" s="308"/>
      <c r="BC57" s="308"/>
      <c r="BG57" s="308"/>
      <c r="BK57" s="308"/>
      <c r="BO57" s="308"/>
      <c r="BP57" s="308"/>
      <c r="BQ57" s="308"/>
      <c r="BR57" s="308"/>
      <c r="BS57" s="308"/>
      <c r="BW57" s="308"/>
      <c r="CA57" s="308"/>
      <c r="CE57" s="308"/>
      <c r="CI57" s="308"/>
      <c r="CM57" s="308"/>
      <c r="CU57" s="308"/>
      <c r="DC57" s="308"/>
      <c r="DG57" s="308"/>
      <c r="DK57" s="308"/>
      <c r="DO57" s="308"/>
      <c r="DS57" s="308"/>
      <c r="DW57" s="308"/>
      <c r="EA57" s="308"/>
      <c r="EE57" s="308"/>
      <c r="EI57" s="308"/>
      <c r="EM57" s="308"/>
      <c r="EQ57" s="308"/>
      <c r="ER57" s="308"/>
      <c r="ES57" s="308"/>
      <c r="ET57" s="308"/>
      <c r="EU57" s="308"/>
      <c r="EV57" s="308"/>
      <c r="EW57" s="308"/>
      <c r="EX57" s="308"/>
      <c r="EY57" s="308"/>
      <c r="EZ57" s="308"/>
      <c r="FA57" s="308"/>
      <c r="FB57" s="308"/>
      <c r="FC57" s="308"/>
      <c r="FD57" s="308"/>
      <c r="FE57" s="308"/>
      <c r="FF57" s="308"/>
      <c r="FG57" s="308"/>
      <c r="FH57" s="308"/>
      <c r="FI57" s="308"/>
      <c r="FJ57" s="308"/>
      <c r="FK57" s="308"/>
      <c r="FL57" s="308"/>
      <c r="FM57" s="308"/>
      <c r="FN57" s="308"/>
      <c r="FO57" s="308"/>
      <c r="FP57" s="308"/>
      <c r="FQ57" s="308"/>
      <c r="FR57" s="308"/>
      <c r="FS57" s="308"/>
      <c r="FT57" s="308"/>
      <c r="FU57" s="308"/>
      <c r="FV57" s="308"/>
      <c r="FW57" s="308"/>
      <c r="FX57" s="308"/>
      <c r="FY57" s="308"/>
      <c r="FZ57" s="308"/>
      <c r="GA57" s="308"/>
      <c r="GB57" s="308"/>
      <c r="GC57" s="308"/>
      <c r="GD57" s="308"/>
      <c r="GE57" s="308"/>
      <c r="GF57" s="308"/>
      <c r="GG57" s="308"/>
      <c r="GH57" s="308"/>
      <c r="GI57" s="308"/>
      <c r="GJ57" s="308"/>
      <c r="GK57" s="308"/>
      <c r="GL57" s="308"/>
      <c r="GM57" s="308"/>
      <c r="GN57" s="308"/>
      <c r="GO57" s="308"/>
      <c r="GP57" s="308"/>
      <c r="GQ57" s="308"/>
      <c r="GR57" s="308"/>
      <c r="GS57" s="308"/>
      <c r="GT57" s="308"/>
      <c r="GU57" s="308"/>
      <c r="GV57" s="308"/>
      <c r="GW57" s="308"/>
      <c r="GX57" s="308"/>
      <c r="GY57" s="308"/>
      <c r="GZ57" s="308"/>
      <c r="HA57" s="308"/>
      <c r="HB57" s="308"/>
      <c r="HC57" s="308"/>
      <c r="HD57" s="308"/>
      <c r="HE57" s="308"/>
      <c r="HF57" s="308"/>
      <c r="HG57" s="308"/>
      <c r="HH57" s="308"/>
      <c r="HI57" s="308"/>
      <c r="HJ57" s="308"/>
      <c r="HK57" s="308"/>
    </row>
    <row r="58" spans="3:219" ht="16.5" hidden="1" thickTop="1">
      <c r="S58" s="308"/>
      <c r="W58" s="308"/>
      <c r="AA58" s="308"/>
      <c r="AE58" s="308"/>
      <c r="AI58" s="308"/>
      <c r="AM58" s="308"/>
      <c r="AQ58" s="308"/>
      <c r="AU58" s="308"/>
      <c r="AY58" s="308"/>
      <c r="BC58" s="308"/>
      <c r="BG58" s="308"/>
      <c r="BK58" s="308"/>
      <c r="BO58" s="308"/>
      <c r="BP58" s="308"/>
      <c r="BQ58" s="308"/>
      <c r="BR58" s="308"/>
      <c r="BS58" s="308"/>
      <c r="BW58" s="308"/>
      <c r="CA58" s="308"/>
      <c r="CE58" s="308"/>
      <c r="CI58" s="308"/>
      <c r="CM58" s="308"/>
      <c r="CU58" s="308"/>
      <c r="DC58" s="308"/>
      <c r="DG58" s="308"/>
      <c r="DK58" s="308"/>
      <c r="DO58" s="308"/>
      <c r="DS58" s="308"/>
      <c r="DW58" s="308"/>
      <c r="EA58" s="308"/>
      <c r="EE58" s="308"/>
      <c r="EI58" s="308"/>
      <c r="EM58" s="308"/>
      <c r="EQ58" s="308"/>
      <c r="ER58" s="308"/>
      <c r="ES58" s="308"/>
      <c r="ET58" s="308"/>
      <c r="EU58" s="308"/>
      <c r="EV58" s="308"/>
      <c r="EW58" s="308"/>
      <c r="EX58" s="308"/>
      <c r="EY58" s="308"/>
      <c r="EZ58" s="308"/>
      <c r="FA58" s="308"/>
      <c r="FB58" s="308"/>
      <c r="FC58" s="308"/>
      <c r="FD58" s="308"/>
      <c r="FE58" s="308"/>
      <c r="FF58" s="308"/>
      <c r="FG58" s="308"/>
      <c r="FH58" s="308"/>
      <c r="FI58" s="308"/>
      <c r="FJ58" s="308"/>
      <c r="FK58" s="308"/>
      <c r="FL58" s="308"/>
      <c r="FM58" s="308"/>
      <c r="FN58" s="308"/>
      <c r="FO58" s="308"/>
      <c r="FP58" s="308"/>
      <c r="FQ58" s="308"/>
      <c r="FR58" s="308"/>
      <c r="FS58" s="308"/>
      <c r="FT58" s="308"/>
      <c r="FU58" s="308"/>
      <c r="FV58" s="308"/>
      <c r="FW58" s="308"/>
      <c r="FX58" s="308"/>
      <c r="FY58" s="308"/>
      <c r="FZ58" s="308"/>
      <c r="GA58" s="308"/>
      <c r="GB58" s="308"/>
      <c r="GC58" s="308"/>
      <c r="GD58" s="308"/>
      <c r="GE58" s="308"/>
      <c r="GF58" s="308"/>
      <c r="GG58" s="308"/>
      <c r="GH58" s="308"/>
      <c r="GI58" s="308"/>
      <c r="GJ58" s="308"/>
      <c r="GK58" s="308"/>
      <c r="GL58" s="308"/>
      <c r="GM58" s="308"/>
      <c r="GN58" s="308"/>
      <c r="GO58" s="308"/>
      <c r="GP58" s="308"/>
      <c r="GQ58" s="308"/>
      <c r="GR58" s="308"/>
      <c r="GS58" s="308"/>
      <c r="GT58" s="308"/>
      <c r="GU58" s="308"/>
      <c r="GV58" s="308"/>
      <c r="GW58" s="308"/>
      <c r="GX58" s="308"/>
      <c r="GY58" s="308"/>
      <c r="GZ58" s="308"/>
      <c r="HA58" s="308"/>
      <c r="HB58" s="308"/>
      <c r="HC58" s="308"/>
      <c r="HD58" s="308"/>
      <c r="HE58" s="308"/>
      <c r="HF58" s="308"/>
      <c r="HG58" s="308"/>
      <c r="HH58" s="308"/>
      <c r="HI58" s="308"/>
      <c r="HJ58" s="308"/>
      <c r="HK58" s="308"/>
    </row>
    <row r="59" spans="3:219" hidden="1"/>
    <row r="60" spans="3:219" hidden="1"/>
    <row r="64" spans="3:219">
      <c r="D64" s="347"/>
    </row>
    <row r="66" spans="1:219" s="304" customFormat="1">
      <c r="A66" s="305"/>
      <c r="B66" s="305"/>
      <c r="C66" s="305"/>
      <c r="D66" s="306"/>
      <c r="E66" s="306"/>
      <c r="F66" s="306"/>
      <c r="G66" s="307"/>
      <c r="H66" s="308"/>
      <c r="I66" s="308"/>
      <c r="J66" s="308"/>
      <c r="K66" s="307"/>
      <c r="L66" s="308"/>
      <c r="M66" s="308"/>
      <c r="N66" s="308"/>
      <c r="O66" s="307"/>
      <c r="P66" s="308"/>
      <c r="Q66" s="308"/>
      <c r="R66" s="308"/>
      <c r="S66" s="307"/>
      <c r="T66" s="308"/>
      <c r="U66" s="308"/>
      <c r="V66" s="308"/>
      <c r="W66" s="307"/>
      <c r="X66" s="308"/>
      <c r="Y66" s="308"/>
      <c r="Z66" s="308"/>
      <c r="AA66" s="307"/>
      <c r="AB66" s="308"/>
      <c r="AC66" s="308"/>
      <c r="AD66" s="308"/>
      <c r="AE66" s="307"/>
      <c r="AF66" s="308"/>
      <c r="AG66" s="308"/>
      <c r="AH66" s="308"/>
      <c r="AI66" s="307"/>
      <c r="AJ66" s="308"/>
      <c r="AK66" s="308"/>
      <c r="AL66" s="308"/>
      <c r="AM66" s="307"/>
      <c r="AN66" s="308"/>
      <c r="AO66" s="308"/>
      <c r="AP66" s="308"/>
      <c r="AQ66" s="307"/>
      <c r="AR66" s="308"/>
      <c r="AS66" s="308"/>
      <c r="AT66" s="308"/>
      <c r="AU66" s="307"/>
      <c r="AV66" s="308"/>
      <c r="AW66" s="308"/>
      <c r="AX66" s="308"/>
      <c r="AY66" s="307"/>
      <c r="AZ66" s="308"/>
      <c r="BA66" s="308"/>
      <c r="BB66" s="308"/>
      <c r="BC66" s="307"/>
      <c r="BD66" s="308"/>
      <c r="BE66" s="308"/>
      <c r="BF66" s="308"/>
      <c r="BG66" s="307"/>
      <c r="BH66" s="308"/>
      <c r="BI66" s="308"/>
      <c r="BJ66" s="308"/>
      <c r="BK66" s="307"/>
      <c r="BL66" s="308"/>
      <c r="BM66" s="308"/>
      <c r="BN66" s="308"/>
      <c r="BO66" s="307"/>
      <c r="BP66" s="307"/>
      <c r="BQ66" s="307"/>
      <c r="BR66" s="307"/>
      <c r="BS66" s="307"/>
      <c r="BT66" s="308"/>
      <c r="BU66" s="308"/>
      <c r="BV66" s="308"/>
      <c r="BW66" s="307"/>
      <c r="BX66" s="308"/>
      <c r="BY66" s="308"/>
      <c r="BZ66" s="308"/>
      <c r="CA66" s="307"/>
      <c r="CB66" s="308"/>
      <c r="CC66" s="308"/>
      <c r="CD66" s="308"/>
      <c r="CE66" s="307"/>
      <c r="CF66" s="308"/>
      <c r="CG66" s="308"/>
      <c r="CH66" s="308"/>
      <c r="CI66" s="307"/>
      <c r="CJ66" s="308"/>
      <c r="CK66" s="308"/>
      <c r="CL66" s="308"/>
      <c r="CM66" s="307"/>
      <c r="CN66" s="308"/>
      <c r="CO66" s="308"/>
      <c r="CP66" s="308"/>
      <c r="CQ66" s="308"/>
      <c r="CR66" s="308"/>
      <c r="CS66" s="308"/>
      <c r="CT66" s="308"/>
      <c r="CU66" s="307"/>
      <c r="CV66" s="308"/>
      <c r="CW66" s="308"/>
      <c r="CX66" s="308"/>
      <c r="CY66" s="308"/>
      <c r="CZ66" s="308"/>
      <c r="DA66" s="308"/>
      <c r="DB66" s="308"/>
      <c r="DC66" s="307"/>
      <c r="DD66" s="308"/>
      <c r="DE66" s="308"/>
      <c r="DF66" s="308"/>
      <c r="DG66" s="307"/>
      <c r="DH66" s="308"/>
      <c r="DI66" s="308"/>
      <c r="DJ66" s="308"/>
      <c r="DK66" s="307"/>
      <c r="DL66" s="308"/>
      <c r="DM66" s="308"/>
      <c r="DN66" s="308"/>
      <c r="DO66" s="307"/>
      <c r="DP66" s="308"/>
      <c r="DQ66" s="308"/>
      <c r="DR66" s="308"/>
      <c r="DS66" s="307"/>
      <c r="DT66" s="308"/>
      <c r="DU66" s="308"/>
      <c r="DV66" s="308"/>
      <c r="DW66" s="307"/>
      <c r="DX66" s="308"/>
      <c r="DY66" s="308"/>
      <c r="DZ66" s="308"/>
      <c r="EA66" s="307"/>
      <c r="EB66" s="308"/>
      <c r="EC66" s="308"/>
      <c r="ED66" s="308"/>
      <c r="EE66" s="307"/>
      <c r="EF66" s="308"/>
      <c r="EG66" s="308"/>
      <c r="EH66" s="308"/>
      <c r="EI66" s="307"/>
      <c r="EJ66" s="308"/>
      <c r="EK66" s="308"/>
      <c r="EL66" s="308"/>
      <c r="EM66" s="307"/>
      <c r="EN66" s="308"/>
      <c r="EO66" s="308"/>
      <c r="EP66" s="308"/>
      <c r="EQ66" s="307"/>
      <c r="ER66" s="306"/>
      <c r="ES66" s="306"/>
      <c r="ET66" s="306"/>
      <c r="EU66" s="307"/>
      <c r="EV66" s="306"/>
      <c r="EW66" s="306"/>
      <c r="EX66" s="306"/>
      <c r="EY66" s="307"/>
      <c r="EZ66" s="306"/>
      <c r="FA66" s="306"/>
      <c r="FB66" s="306"/>
      <c r="FC66" s="307"/>
      <c r="FD66" s="306"/>
      <c r="FE66" s="306"/>
      <c r="FF66" s="306"/>
      <c r="FG66" s="307"/>
      <c r="FH66" s="306"/>
      <c r="FI66" s="306"/>
      <c r="FJ66" s="306"/>
      <c r="FK66" s="307"/>
      <c r="FL66" s="306"/>
      <c r="FM66" s="306"/>
      <c r="FN66" s="306"/>
      <c r="FO66" s="307"/>
      <c r="FP66" s="306"/>
      <c r="FQ66" s="306"/>
      <c r="FR66" s="306"/>
      <c r="FS66" s="307"/>
      <c r="FT66" s="306"/>
      <c r="FU66" s="306"/>
      <c r="FV66" s="306"/>
      <c r="FW66" s="307"/>
      <c r="FX66" s="306"/>
      <c r="FY66" s="306"/>
      <c r="FZ66" s="306"/>
      <c r="GA66" s="307"/>
      <c r="GB66" s="306"/>
      <c r="GC66" s="306"/>
      <c r="GD66" s="306"/>
      <c r="GE66" s="307"/>
      <c r="GF66" s="306"/>
      <c r="GG66" s="306"/>
      <c r="GH66" s="306"/>
      <c r="GI66" s="307"/>
      <c r="GJ66" s="306"/>
      <c r="GK66" s="306"/>
      <c r="GL66" s="306"/>
      <c r="GM66" s="307"/>
      <c r="GN66" s="306"/>
      <c r="GO66" s="306"/>
      <c r="GP66" s="306"/>
      <c r="GQ66" s="307"/>
      <c r="GR66" s="306"/>
      <c r="GS66" s="306"/>
      <c r="GT66" s="306"/>
      <c r="GU66" s="307"/>
      <c r="GV66" s="306"/>
      <c r="GW66" s="306"/>
      <c r="GX66" s="306"/>
      <c r="GY66" s="307"/>
      <c r="GZ66" s="306"/>
      <c r="HA66" s="306"/>
      <c r="HB66" s="306"/>
      <c r="HC66" s="307"/>
      <c r="HD66" s="306"/>
      <c r="HE66" s="306"/>
      <c r="HF66" s="306"/>
      <c r="HG66" s="307"/>
      <c r="HH66" s="306"/>
      <c r="HI66" s="306"/>
      <c r="HJ66" s="306"/>
      <c r="HK66" s="307"/>
    </row>
    <row r="67" spans="1:219" s="304" customFormat="1">
      <c r="A67" s="305"/>
      <c r="B67" s="305"/>
      <c r="C67" s="305"/>
      <c r="D67" s="306"/>
      <c r="E67" s="306"/>
      <c r="F67" s="306"/>
      <c r="G67" s="307"/>
      <c r="H67" s="308"/>
      <c r="I67" s="308"/>
      <c r="J67" s="308"/>
      <c r="K67" s="307"/>
      <c r="L67" s="308"/>
      <c r="M67" s="308"/>
      <c r="N67" s="308"/>
      <c r="O67" s="307"/>
      <c r="P67" s="308"/>
      <c r="Q67" s="308"/>
      <c r="R67" s="308"/>
      <c r="S67" s="307"/>
      <c r="T67" s="308"/>
      <c r="U67" s="308"/>
      <c r="V67" s="308"/>
      <c r="W67" s="307"/>
      <c r="X67" s="308"/>
      <c r="Y67" s="308"/>
      <c r="Z67" s="308"/>
      <c r="AA67" s="307"/>
      <c r="AB67" s="308"/>
      <c r="AC67" s="308"/>
      <c r="AD67" s="308"/>
      <c r="AE67" s="307"/>
      <c r="AF67" s="308"/>
      <c r="AG67" s="308"/>
      <c r="AH67" s="308"/>
      <c r="AI67" s="307"/>
      <c r="AJ67" s="308"/>
      <c r="AK67" s="308"/>
      <c r="AL67" s="308"/>
      <c r="AM67" s="307"/>
      <c r="AN67" s="308"/>
      <c r="AO67" s="308"/>
      <c r="AP67" s="308"/>
      <c r="AQ67" s="307"/>
      <c r="AR67" s="308"/>
      <c r="AS67" s="308"/>
      <c r="AT67" s="308"/>
      <c r="AU67" s="307"/>
      <c r="AV67" s="308"/>
      <c r="AW67" s="308"/>
      <c r="AX67" s="308"/>
      <c r="AY67" s="307"/>
      <c r="AZ67" s="308"/>
      <c r="BA67" s="308"/>
      <c r="BB67" s="308"/>
      <c r="BC67" s="307"/>
      <c r="BD67" s="308"/>
      <c r="BE67" s="308"/>
      <c r="BF67" s="308"/>
      <c r="BG67" s="307"/>
      <c r="BH67" s="308"/>
      <c r="BI67" s="308"/>
      <c r="BJ67" s="308"/>
      <c r="BK67" s="307"/>
      <c r="BL67" s="308"/>
      <c r="BM67" s="308"/>
      <c r="BN67" s="308"/>
      <c r="BO67" s="307"/>
      <c r="BP67" s="307"/>
      <c r="BQ67" s="307"/>
      <c r="BR67" s="307"/>
      <c r="BS67" s="307"/>
      <c r="BT67" s="308"/>
      <c r="BU67" s="308"/>
      <c r="BV67" s="308"/>
      <c r="BW67" s="307"/>
      <c r="BX67" s="308"/>
      <c r="BY67" s="308"/>
      <c r="BZ67" s="308"/>
      <c r="CA67" s="307"/>
      <c r="CB67" s="308"/>
      <c r="CC67" s="308"/>
      <c r="CD67" s="308"/>
      <c r="CE67" s="307"/>
      <c r="CF67" s="308"/>
      <c r="CG67" s="308"/>
      <c r="CH67" s="308"/>
      <c r="CI67" s="307"/>
      <c r="CJ67" s="308"/>
      <c r="CK67" s="308"/>
      <c r="CL67" s="308"/>
      <c r="CM67" s="307"/>
      <c r="CN67" s="308"/>
      <c r="CO67" s="308"/>
      <c r="CP67" s="308"/>
      <c r="CQ67" s="308"/>
      <c r="CR67" s="308"/>
      <c r="CS67" s="308"/>
      <c r="CT67" s="308"/>
      <c r="CU67" s="307"/>
      <c r="CV67" s="308"/>
      <c r="CW67" s="308"/>
      <c r="CX67" s="308"/>
      <c r="CY67" s="308"/>
      <c r="CZ67" s="308"/>
      <c r="DA67" s="308"/>
      <c r="DB67" s="308"/>
      <c r="DC67" s="307"/>
      <c r="DD67" s="308"/>
      <c r="DE67" s="308"/>
      <c r="DF67" s="308"/>
      <c r="DG67" s="307"/>
      <c r="DH67" s="308"/>
      <c r="DI67" s="308"/>
      <c r="DJ67" s="308"/>
      <c r="DK67" s="307"/>
      <c r="DL67" s="308"/>
      <c r="DM67" s="308"/>
      <c r="DN67" s="308"/>
      <c r="DO67" s="307"/>
      <c r="DP67" s="308"/>
      <c r="DQ67" s="308"/>
      <c r="DR67" s="308"/>
      <c r="DS67" s="307"/>
      <c r="DT67" s="308"/>
      <c r="DU67" s="308"/>
      <c r="DV67" s="308"/>
      <c r="DW67" s="307"/>
      <c r="DX67" s="308"/>
      <c r="DY67" s="308"/>
      <c r="DZ67" s="308"/>
      <c r="EA67" s="307"/>
      <c r="EB67" s="308"/>
      <c r="EC67" s="308"/>
      <c r="ED67" s="308"/>
      <c r="EE67" s="307"/>
      <c r="EF67" s="308"/>
      <c r="EG67" s="308"/>
      <c r="EH67" s="308"/>
      <c r="EI67" s="307"/>
      <c r="EJ67" s="308"/>
      <c r="EK67" s="308"/>
      <c r="EL67" s="308"/>
      <c r="EM67" s="307"/>
      <c r="EN67" s="308"/>
      <c r="EO67" s="308"/>
      <c r="EP67" s="308"/>
      <c r="EQ67" s="307"/>
      <c r="ER67" s="306"/>
      <c r="ES67" s="306"/>
      <c r="ET67" s="306"/>
      <c r="EU67" s="307"/>
      <c r="EV67" s="306"/>
      <c r="EW67" s="306"/>
      <c r="EX67" s="306"/>
      <c r="EY67" s="307"/>
      <c r="EZ67" s="306"/>
      <c r="FA67" s="306"/>
      <c r="FB67" s="306"/>
      <c r="FC67" s="307"/>
      <c r="FD67" s="306"/>
      <c r="FE67" s="306"/>
      <c r="FF67" s="306"/>
      <c r="FG67" s="307"/>
      <c r="FH67" s="306"/>
      <c r="FI67" s="306"/>
      <c r="FJ67" s="306"/>
      <c r="FK67" s="307"/>
      <c r="FL67" s="306"/>
      <c r="FM67" s="306"/>
      <c r="FN67" s="306"/>
      <c r="FO67" s="307"/>
      <c r="FP67" s="306"/>
      <c r="FQ67" s="306"/>
      <c r="FR67" s="306"/>
      <c r="FS67" s="307"/>
      <c r="FT67" s="306"/>
      <c r="FU67" s="306"/>
      <c r="FV67" s="306"/>
      <c r="FW67" s="307"/>
      <c r="FX67" s="306"/>
      <c r="FY67" s="306"/>
      <c r="FZ67" s="306"/>
      <c r="GA67" s="307"/>
      <c r="GB67" s="306"/>
      <c r="GC67" s="306"/>
      <c r="GD67" s="306"/>
      <c r="GE67" s="307"/>
      <c r="GF67" s="306"/>
      <c r="GG67" s="306"/>
      <c r="GH67" s="306"/>
      <c r="GI67" s="307"/>
      <c r="GJ67" s="306"/>
      <c r="GK67" s="306"/>
      <c r="GL67" s="306"/>
      <c r="GM67" s="307"/>
      <c r="GN67" s="306"/>
      <c r="GO67" s="306"/>
      <c r="GP67" s="306"/>
      <c r="GQ67" s="307"/>
      <c r="GR67" s="306"/>
      <c r="GS67" s="306"/>
      <c r="GT67" s="306"/>
      <c r="GU67" s="307"/>
      <c r="GV67" s="306"/>
      <c r="GW67" s="306"/>
      <c r="GX67" s="306"/>
      <c r="GY67" s="307"/>
      <c r="GZ67" s="306"/>
      <c r="HA67" s="306"/>
      <c r="HB67" s="306"/>
      <c r="HC67" s="307"/>
      <c r="HD67" s="306"/>
      <c r="HE67" s="306"/>
      <c r="HF67" s="306"/>
      <c r="HG67" s="307"/>
      <c r="HH67" s="306"/>
      <c r="HI67" s="306"/>
      <c r="HJ67" s="306"/>
      <c r="HK67" s="307"/>
    </row>
    <row r="76" spans="1:219" ht="15.75" customHeight="1"/>
    <row r="77" spans="1:219" ht="15.75" customHeight="1"/>
    <row r="78" spans="1:219" ht="15.75" customHeight="1"/>
    <row r="79" spans="1:219" ht="15.75" customHeight="1"/>
    <row r="80" spans="1:219" ht="15.75" customHeight="1"/>
    <row r="81" ht="15.75" customHeight="1"/>
    <row r="82" ht="15.75" customHeight="1"/>
    <row r="83" ht="15.75" customHeight="1"/>
    <row r="89" ht="15.75" customHeight="1"/>
  </sheetData>
  <mergeCells count="66">
    <mergeCell ref="GZ3:HB3"/>
    <mergeCell ref="HH3:HK3"/>
    <mergeCell ref="D50:G50"/>
    <mergeCell ref="H50:K50"/>
    <mergeCell ref="GJ3:GL3"/>
    <mergeCell ref="GN3:GP3"/>
    <mergeCell ref="GR3:GT3"/>
    <mergeCell ref="GV3:GX3"/>
    <mergeCell ref="EB3:ED3"/>
    <mergeCell ref="EF3:EH3"/>
    <mergeCell ref="EJ3:EL3"/>
    <mergeCell ref="EN3:EP3"/>
    <mergeCell ref="DD3:DF3"/>
    <mergeCell ref="DH3:DJ3"/>
    <mergeCell ref="DL3:DN3"/>
    <mergeCell ref="DP3:DR3"/>
    <mergeCell ref="A3:A4"/>
    <mergeCell ref="B3:B4"/>
    <mergeCell ref="C3:C4"/>
    <mergeCell ref="C50:C51"/>
    <mergeCell ref="GF3:GH3"/>
    <mergeCell ref="FL3:FN3"/>
    <mergeCell ref="FP3:FR3"/>
    <mergeCell ref="FT3:FV3"/>
    <mergeCell ref="FX3:FZ3"/>
    <mergeCell ref="GB3:GD3"/>
    <mergeCell ref="ER3:ET3"/>
    <mergeCell ref="EV3:EX3"/>
    <mergeCell ref="EZ3:FB3"/>
    <mergeCell ref="FD3:FF3"/>
    <mergeCell ref="FH3:FJ3"/>
    <mergeCell ref="DX3:DZ3"/>
    <mergeCell ref="DT3:DV3"/>
    <mergeCell ref="CB3:CD3"/>
    <mergeCell ref="CF3:CH3"/>
    <mergeCell ref="CJ3:CL3"/>
    <mergeCell ref="CN3:CP3"/>
    <mergeCell ref="CV3:CX3"/>
    <mergeCell ref="CR3:CT3"/>
    <mergeCell ref="CZ3:DB3"/>
    <mergeCell ref="BH3:BJ3"/>
    <mergeCell ref="BL3:BN3"/>
    <mergeCell ref="BP3:BS3"/>
    <mergeCell ref="BT3:BV3"/>
    <mergeCell ref="BX3:BZ3"/>
    <mergeCell ref="HD3:HF3"/>
    <mergeCell ref="A2:C2"/>
    <mergeCell ref="D3:G3"/>
    <mergeCell ref="H3:J3"/>
    <mergeCell ref="L3:N3"/>
    <mergeCell ref="P3:R3"/>
    <mergeCell ref="T3:V3"/>
    <mergeCell ref="X3:Z3"/>
    <mergeCell ref="AB3:AD3"/>
    <mergeCell ref="AF3:AH3"/>
    <mergeCell ref="AJ3:AL3"/>
    <mergeCell ref="AN3:AP3"/>
    <mergeCell ref="AR3:AT3"/>
    <mergeCell ref="AV3:AX3"/>
    <mergeCell ref="AZ3:BB3"/>
    <mergeCell ref="BD3:BF3"/>
    <mergeCell ref="A5:A11"/>
    <mergeCell ref="A13:A19"/>
    <mergeCell ref="A23:A29"/>
    <mergeCell ref="A32:A38"/>
    <mergeCell ref="A40:A43"/>
  </mergeCells>
  <conditionalFormatting sqref="A22">
    <cfRule type="cellIs" dxfId="378" priority="481" operator="lessThan">
      <formula>0</formula>
    </cfRule>
  </conditionalFormatting>
  <conditionalFormatting sqref="A31">
    <cfRule type="cellIs" dxfId="377" priority="480" operator="lessThan">
      <formula>0</formula>
    </cfRule>
  </conditionalFormatting>
  <conditionalFormatting sqref="B35:B38 B41:B42">
    <cfRule type="cellIs" dxfId="376" priority="497" operator="lessThan">
      <formula>0</formula>
    </cfRule>
  </conditionalFormatting>
  <conditionalFormatting sqref="B8:C9">
    <cfRule type="cellIs" dxfId="375" priority="496" operator="lessThan">
      <formula>0</formula>
    </cfRule>
  </conditionalFormatting>
  <conditionalFormatting sqref="F5">
    <cfRule type="cellIs" dxfId="374" priority="477" operator="lessThan">
      <formula>0</formula>
    </cfRule>
  </conditionalFormatting>
  <conditionalFormatting sqref="F5:F12">
    <cfRule type="cellIs" dxfId="373" priority="473" operator="lessThan">
      <formula>0</formula>
    </cfRule>
  </conditionalFormatting>
  <conditionalFormatting sqref="F14:F21">
    <cfRule type="cellIs" dxfId="372" priority="472" operator="lessThan">
      <formula>0</formula>
    </cfRule>
  </conditionalFormatting>
  <conditionalFormatting sqref="F23:F30">
    <cfRule type="cellIs" dxfId="371" priority="471" operator="lessThan">
      <formula>0</formula>
    </cfRule>
  </conditionalFormatting>
  <conditionalFormatting sqref="F32:F39">
    <cfRule type="cellIs" dxfId="370" priority="470" operator="lessThan">
      <formula>0</formula>
    </cfRule>
  </conditionalFormatting>
  <conditionalFormatting sqref="F41:F43">
    <cfRule type="cellIs" dxfId="369" priority="469" operator="lessThan">
      <formula>0</formula>
    </cfRule>
  </conditionalFormatting>
  <conditionalFormatting sqref="J5">
    <cfRule type="cellIs" dxfId="368" priority="468" operator="lessThan">
      <formula>0</formula>
    </cfRule>
  </conditionalFormatting>
  <conditionalFormatting sqref="J5:J12">
    <cfRule type="cellIs" dxfId="367" priority="464" operator="lessThan">
      <formula>0</formula>
    </cfRule>
  </conditionalFormatting>
  <conditionalFormatting sqref="J14:J21">
    <cfRule type="cellIs" dxfId="366" priority="463" operator="lessThan">
      <formula>0</formula>
    </cfRule>
  </conditionalFormatting>
  <conditionalFormatting sqref="J23:J30">
    <cfRule type="cellIs" dxfId="365" priority="462" operator="lessThan">
      <formula>0</formula>
    </cfRule>
  </conditionalFormatting>
  <conditionalFormatting sqref="J32:J39">
    <cfRule type="cellIs" dxfId="364" priority="461" operator="lessThan">
      <formula>0</formula>
    </cfRule>
  </conditionalFormatting>
  <conditionalFormatting sqref="J41:J43">
    <cfRule type="cellIs" dxfId="363" priority="460" operator="lessThan">
      <formula>0</formula>
    </cfRule>
  </conditionalFormatting>
  <conditionalFormatting sqref="N5">
    <cfRule type="cellIs" dxfId="362" priority="459" operator="lessThan">
      <formula>0</formula>
    </cfRule>
  </conditionalFormatting>
  <conditionalFormatting sqref="N5:N12">
    <cfRule type="cellIs" dxfId="361" priority="455" operator="lessThan">
      <formula>0</formula>
    </cfRule>
  </conditionalFormatting>
  <conditionalFormatting sqref="N14:N21">
    <cfRule type="cellIs" dxfId="360" priority="454" operator="lessThan">
      <formula>0</formula>
    </cfRule>
  </conditionalFormatting>
  <conditionalFormatting sqref="N23:N30">
    <cfRule type="cellIs" dxfId="359" priority="453" operator="lessThan">
      <formula>0</formula>
    </cfRule>
  </conditionalFormatting>
  <conditionalFormatting sqref="N32:N39">
    <cfRule type="cellIs" dxfId="358" priority="452" operator="lessThan">
      <formula>0</formula>
    </cfRule>
  </conditionalFormatting>
  <conditionalFormatting sqref="N41:N43">
    <cfRule type="cellIs" dxfId="357" priority="451" operator="lessThan">
      <formula>0</formula>
    </cfRule>
  </conditionalFormatting>
  <conditionalFormatting sqref="R5">
    <cfRule type="cellIs" dxfId="356" priority="450" operator="lessThan">
      <formula>0</formula>
    </cfRule>
  </conditionalFormatting>
  <conditionalFormatting sqref="R5:R12">
    <cfRule type="cellIs" dxfId="355" priority="446" operator="lessThan">
      <formula>0</formula>
    </cfRule>
  </conditionalFormatting>
  <conditionalFormatting sqref="R14:R21">
    <cfRule type="cellIs" dxfId="354" priority="445" operator="lessThan">
      <formula>0</formula>
    </cfRule>
  </conditionalFormatting>
  <conditionalFormatting sqref="R23:R30">
    <cfRule type="cellIs" dxfId="353" priority="444" operator="lessThan">
      <formula>0</formula>
    </cfRule>
  </conditionalFormatting>
  <conditionalFormatting sqref="R32:R39">
    <cfRule type="cellIs" dxfId="352" priority="443" operator="lessThan">
      <formula>0</formula>
    </cfRule>
  </conditionalFormatting>
  <conditionalFormatting sqref="R41:R43">
    <cfRule type="cellIs" dxfId="351" priority="442" operator="lessThan">
      <formula>0</formula>
    </cfRule>
  </conditionalFormatting>
  <conditionalFormatting sqref="T2">
    <cfRule type="cellIs" dxfId="350" priority="16743" operator="lessThan">
      <formula>0</formula>
    </cfRule>
  </conditionalFormatting>
  <conditionalFormatting sqref="V5">
    <cfRule type="cellIs" dxfId="349" priority="441" operator="lessThan">
      <formula>0</formula>
    </cfRule>
  </conditionalFormatting>
  <conditionalFormatting sqref="V5:V12">
    <cfRule type="cellIs" dxfId="348" priority="437" operator="lessThan">
      <formula>0</formula>
    </cfRule>
  </conditionalFormatting>
  <conditionalFormatting sqref="V14:V21">
    <cfRule type="cellIs" dxfId="347" priority="436" operator="lessThan">
      <formula>0</formula>
    </cfRule>
  </conditionalFormatting>
  <conditionalFormatting sqref="V23:V30">
    <cfRule type="cellIs" dxfId="346" priority="435" operator="lessThan">
      <formula>0</formula>
    </cfRule>
  </conditionalFormatting>
  <conditionalFormatting sqref="V32:V39">
    <cfRule type="cellIs" dxfId="345" priority="434" operator="lessThan">
      <formula>0</formula>
    </cfRule>
  </conditionalFormatting>
  <conditionalFormatting sqref="V41:V43">
    <cfRule type="cellIs" dxfId="344" priority="433" operator="lessThan">
      <formula>0</formula>
    </cfRule>
  </conditionalFormatting>
  <conditionalFormatting sqref="X2">
    <cfRule type="cellIs" dxfId="343" priority="16742" operator="lessThan">
      <formula>0</formula>
    </cfRule>
  </conditionalFormatting>
  <conditionalFormatting sqref="Z5">
    <cfRule type="cellIs" dxfId="342" priority="432" operator="lessThan">
      <formula>0</formula>
    </cfRule>
  </conditionalFormatting>
  <conditionalFormatting sqref="Z5:Z12">
    <cfRule type="cellIs" dxfId="341" priority="428" operator="lessThan">
      <formula>0</formula>
    </cfRule>
  </conditionalFormatting>
  <conditionalFormatting sqref="Z14:Z21">
    <cfRule type="cellIs" dxfId="340" priority="427" operator="lessThan">
      <formula>0</formula>
    </cfRule>
  </conditionalFormatting>
  <conditionalFormatting sqref="Z23:Z30">
    <cfRule type="cellIs" dxfId="339" priority="426" operator="lessThan">
      <formula>0</formula>
    </cfRule>
  </conditionalFormatting>
  <conditionalFormatting sqref="Z32:Z39">
    <cfRule type="cellIs" dxfId="338" priority="425" operator="lessThan">
      <formula>0</formula>
    </cfRule>
  </conditionalFormatting>
  <conditionalFormatting sqref="Z41:Z43">
    <cfRule type="cellIs" dxfId="337" priority="424" operator="lessThan">
      <formula>0</formula>
    </cfRule>
  </conditionalFormatting>
  <conditionalFormatting sqref="AB2">
    <cfRule type="cellIs" dxfId="336" priority="16741" operator="lessThan">
      <formula>0</formula>
    </cfRule>
  </conditionalFormatting>
  <conditionalFormatting sqref="AF2">
    <cfRule type="cellIs" dxfId="335" priority="16740" operator="lessThan">
      <formula>0</formula>
    </cfRule>
  </conditionalFormatting>
  <conditionalFormatting sqref="AH5">
    <cfRule type="cellIs" dxfId="334" priority="423" operator="lessThan">
      <formula>0</formula>
    </cfRule>
  </conditionalFormatting>
  <conditionalFormatting sqref="AH5:AH12">
    <cfRule type="cellIs" dxfId="333" priority="419" operator="lessThan">
      <formula>0</formula>
    </cfRule>
  </conditionalFormatting>
  <conditionalFormatting sqref="AH14:AH21">
    <cfRule type="cellIs" dxfId="332" priority="418" operator="lessThan">
      <formula>0</formula>
    </cfRule>
  </conditionalFormatting>
  <conditionalFormatting sqref="AH23:AH30">
    <cfRule type="cellIs" dxfId="331" priority="417" operator="lessThan">
      <formula>0</formula>
    </cfRule>
  </conditionalFormatting>
  <conditionalFormatting sqref="AH32:AH39">
    <cfRule type="cellIs" dxfId="330" priority="416" operator="lessThan">
      <formula>0</formula>
    </cfRule>
  </conditionalFormatting>
  <conditionalFormatting sqref="AH41:AH43">
    <cfRule type="cellIs" dxfId="329" priority="415" operator="lessThan">
      <formula>0</formula>
    </cfRule>
  </conditionalFormatting>
  <conditionalFormatting sqref="AJ2">
    <cfRule type="cellIs" dxfId="328" priority="16739" operator="lessThan">
      <formula>0</formula>
    </cfRule>
  </conditionalFormatting>
  <conditionalFormatting sqref="AL5">
    <cfRule type="cellIs" dxfId="327" priority="414" operator="lessThan">
      <formula>0</formula>
    </cfRule>
  </conditionalFormatting>
  <conditionalFormatting sqref="AL5:AL12">
    <cfRule type="cellIs" dxfId="326" priority="410" operator="lessThan">
      <formula>0</formula>
    </cfRule>
  </conditionalFormatting>
  <conditionalFormatting sqref="AL14:AL21">
    <cfRule type="cellIs" dxfId="325" priority="409" operator="lessThan">
      <formula>0</formula>
    </cfRule>
  </conditionalFormatting>
  <conditionalFormatting sqref="AL23:AL30">
    <cfRule type="cellIs" dxfId="324" priority="408" operator="lessThan">
      <formula>0</formula>
    </cfRule>
  </conditionalFormatting>
  <conditionalFormatting sqref="AL32:AL39">
    <cfRule type="cellIs" dxfId="323" priority="407" operator="lessThan">
      <formula>0</formula>
    </cfRule>
  </conditionalFormatting>
  <conditionalFormatting sqref="AL41:AL43">
    <cfRule type="cellIs" dxfId="322" priority="406" operator="lessThan">
      <formula>0</formula>
    </cfRule>
  </conditionalFormatting>
  <conditionalFormatting sqref="AN2">
    <cfRule type="cellIs" dxfId="321" priority="16738" operator="lessThan">
      <formula>0</formula>
    </cfRule>
  </conditionalFormatting>
  <conditionalFormatting sqref="AP5">
    <cfRule type="cellIs" dxfId="320" priority="405" operator="lessThan">
      <formula>0</formula>
    </cfRule>
  </conditionalFormatting>
  <conditionalFormatting sqref="AP5:AP12">
    <cfRule type="cellIs" dxfId="319" priority="401" operator="lessThan">
      <formula>0</formula>
    </cfRule>
  </conditionalFormatting>
  <conditionalFormatting sqref="AP14:AP21">
    <cfRule type="cellIs" dxfId="318" priority="400" operator="lessThan">
      <formula>0</formula>
    </cfRule>
  </conditionalFormatting>
  <conditionalFormatting sqref="AP23:AP30">
    <cfRule type="cellIs" dxfId="317" priority="399" operator="lessThan">
      <formula>0</formula>
    </cfRule>
  </conditionalFormatting>
  <conditionalFormatting sqref="AP32:AP39">
    <cfRule type="cellIs" dxfId="316" priority="398" operator="lessThan">
      <formula>0</formula>
    </cfRule>
  </conditionalFormatting>
  <conditionalFormatting sqref="AP41:AP43">
    <cfRule type="cellIs" dxfId="315" priority="397" operator="lessThan">
      <formula>0</formula>
    </cfRule>
  </conditionalFormatting>
  <conditionalFormatting sqref="AR2">
    <cfRule type="cellIs" dxfId="314" priority="16736" operator="lessThan">
      <formula>0</formula>
    </cfRule>
  </conditionalFormatting>
  <conditionalFormatting sqref="AT5">
    <cfRule type="cellIs" dxfId="313" priority="396" operator="lessThan">
      <formula>0</formula>
    </cfRule>
  </conditionalFormatting>
  <conditionalFormatting sqref="AT5:AT12">
    <cfRule type="cellIs" dxfId="312" priority="392" operator="lessThan">
      <formula>0</formula>
    </cfRule>
  </conditionalFormatting>
  <conditionalFormatting sqref="AT14:AT21">
    <cfRule type="cellIs" dxfId="311" priority="391" operator="lessThan">
      <formula>0</formula>
    </cfRule>
  </conditionalFormatting>
  <conditionalFormatting sqref="AT23:AT30">
    <cfRule type="cellIs" dxfId="310" priority="390" operator="lessThan">
      <formula>0</formula>
    </cfRule>
  </conditionalFormatting>
  <conditionalFormatting sqref="AT32:AT39">
    <cfRule type="cellIs" dxfId="309" priority="389" operator="lessThan">
      <formula>0</formula>
    </cfRule>
  </conditionalFormatting>
  <conditionalFormatting sqref="AT41:AT43">
    <cfRule type="cellIs" dxfId="308" priority="388" operator="lessThan">
      <formula>0</formula>
    </cfRule>
  </conditionalFormatting>
  <conditionalFormatting sqref="AV2">
    <cfRule type="cellIs" dxfId="307" priority="16734" operator="lessThan">
      <formula>0</formula>
    </cfRule>
  </conditionalFormatting>
  <conditionalFormatting sqref="AX5">
    <cfRule type="cellIs" dxfId="306" priority="387" operator="lessThan">
      <formula>0</formula>
    </cfRule>
  </conditionalFormatting>
  <conditionalFormatting sqref="AX5:AX12">
    <cfRule type="cellIs" dxfId="305" priority="383" operator="lessThan">
      <formula>0</formula>
    </cfRule>
  </conditionalFormatting>
  <conditionalFormatting sqref="AX14:AX21">
    <cfRule type="cellIs" dxfId="304" priority="382" operator="lessThan">
      <formula>0</formula>
    </cfRule>
  </conditionalFormatting>
  <conditionalFormatting sqref="AX23:AX30">
    <cfRule type="cellIs" dxfId="303" priority="381" operator="lessThan">
      <formula>0</formula>
    </cfRule>
  </conditionalFormatting>
  <conditionalFormatting sqref="AX32:AX39">
    <cfRule type="cellIs" dxfId="302" priority="380" operator="lessThan">
      <formula>0</formula>
    </cfRule>
  </conditionalFormatting>
  <conditionalFormatting sqref="AX41:AX43">
    <cfRule type="cellIs" dxfId="301" priority="379" operator="lessThan">
      <formula>0</formula>
    </cfRule>
  </conditionalFormatting>
  <conditionalFormatting sqref="AZ2">
    <cfRule type="cellIs" dxfId="300" priority="16732" operator="lessThan">
      <formula>0</formula>
    </cfRule>
  </conditionalFormatting>
  <conditionalFormatting sqref="BB5">
    <cfRule type="cellIs" dxfId="299" priority="378" operator="lessThan">
      <formula>0</formula>
    </cfRule>
  </conditionalFormatting>
  <conditionalFormatting sqref="BB5:BB12">
    <cfRule type="cellIs" dxfId="298" priority="374" operator="lessThan">
      <formula>0</formula>
    </cfRule>
  </conditionalFormatting>
  <conditionalFormatting sqref="BB14:BB21">
    <cfRule type="cellIs" dxfId="297" priority="373" operator="lessThan">
      <formula>0</formula>
    </cfRule>
  </conditionalFormatting>
  <conditionalFormatting sqref="BB23:BB30">
    <cfRule type="cellIs" dxfId="296" priority="372" operator="lessThan">
      <formula>0</formula>
    </cfRule>
  </conditionalFormatting>
  <conditionalFormatting sqref="BB32:BB39">
    <cfRule type="cellIs" dxfId="295" priority="371" operator="lessThan">
      <formula>0</formula>
    </cfRule>
  </conditionalFormatting>
  <conditionalFormatting sqref="BB41:BB43">
    <cfRule type="cellIs" dxfId="294" priority="370" operator="lessThan">
      <formula>0</formula>
    </cfRule>
  </conditionalFormatting>
  <conditionalFormatting sqref="BD2">
    <cfRule type="cellIs" dxfId="293" priority="16729" operator="lessThan">
      <formula>0</formula>
    </cfRule>
  </conditionalFormatting>
  <conditionalFormatting sqref="BF5">
    <cfRule type="cellIs" dxfId="292" priority="369" operator="lessThan">
      <formula>0</formula>
    </cfRule>
  </conditionalFormatting>
  <conditionalFormatting sqref="BF5:BF12">
    <cfRule type="cellIs" dxfId="291" priority="365" operator="lessThan">
      <formula>0</formula>
    </cfRule>
  </conditionalFormatting>
  <conditionalFormatting sqref="BF14:BF21">
    <cfRule type="cellIs" dxfId="290" priority="364" operator="lessThan">
      <formula>0</formula>
    </cfRule>
  </conditionalFormatting>
  <conditionalFormatting sqref="BF23:BF30">
    <cfRule type="cellIs" dxfId="289" priority="363" operator="lessThan">
      <formula>0</formula>
    </cfRule>
  </conditionalFormatting>
  <conditionalFormatting sqref="BF32:BF39">
    <cfRule type="cellIs" dxfId="288" priority="362" operator="lessThan">
      <formula>0</formula>
    </cfRule>
  </conditionalFormatting>
  <conditionalFormatting sqref="BF41:BF43">
    <cfRule type="cellIs" dxfId="287" priority="361" operator="lessThan">
      <formula>0</formula>
    </cfRule>
  </conditionalFormatting>
  <conditionalFormatting sqref="BH2">
    <cfRule type="cellIs" dxfId="286" priority="16726" operator="lessThan">
      <formula>0</formula>
    </cfRule>
  </conditionalFormatting>
  <conditionalFormatting sqref="BJ5">
    <cfRule type="cellIs" dxfId="285" priority="360" operator="lessThan">
      <formula>0</formula>
    </cfRule>
  </conditionalFormatting>
  <conditionalFormatting sqref="BJ5:BJ12">
    <cfRule type="cellIs" dxfId="284" priority="356" operator="lessThan">
      <formula>0</formula>
    </cfRule>
  </conditionalFormatting>
  <conditionalFormatting sqref="BJ14:BJ21">
    <cfRule type="cellIs" dxfId="283" priority="355" operator="lessThan">
      <formula>0</formula>
    </cfRule>
  </conditionalFormatting>
  <conditionalFormatting sqref="BJ23:BJ30">
    <cfRule type="cellIs" dxfId="282" priority="354" operator="lessThan">
      <formula>0</formula>
    </cfRule>
  </conditionalFormatting>
  <conditionalFormatting sqref="BJ32:BJ39">
    <cfRule type="cellIs" dxfId="281" priority="353" operator="lessThan">
      <formula>0</formula>
    </cfRule>
  </conditionalFormatting>
  <conditionalFormatting sqref="BJ41:BJ43">
    <cfRule type="cellIs" dxfId="280" priority="352" operator="lessThan">
      <formula>0</formula>
    </cfRule>
  </conditionalFormatting>
  <conditionalFormatting sqref="BL2">
    <cfRule type="cellIs" dxfId="279" priority="16723" operator="lessThan">
      <formula>0</formula>
    </cfRule>
  </conditionalFormatting>
  <conditionalFormatting sqref="BN5">
    <cfRule type="cellIs" dxfId="278" priority="351" operator="lessThan">
      <formula>0</formula>
    </cfRule>
  </conditionalFormatting>
  <conditionalFormatting sqref="BN5:BN12">
    <cfRule type="cellIs" dxfId="277" priority="347" operator="lessThan">
      <formula>0</formula>
    </cfRule>
  </conditionalFormatting>
  <conditionalFormatting sqref="BN14:BN21">
    <cfRule type="cellIs" dxfId="276" priority="346" operator="lessThan">
      <formula>0</formula>
    </cfRule>
  </conditionalFormatting>
  <conditionalFormatting sqref="BN23:BN30">
    <cfRule type="cellIs" dxfId="275" priority="345" operator="lessThan">
      <formula>0</formula>
    </cfRule>
  </conditionalFormatting>
  <conditionalFormatting sqref="BN32:BN39">
    <cfRule type="cellIs" dxfId="274" priority="344" operator="lessThan">
      <formula>0</formula>
    </cfRule>
  </conditionalFormatting>
  <conditionalFormatting sqref="BN41:BN43">
    <cfRule type="cellIs" dxfId="273" priority="343" operator="lessThan">
      <formula>0</formula>
    </cfRule>
  </conditionalFormatting>
  <conditionalFormatting sqref="BP3">
    <cfRule type="cellIs" dxfId="272" priority="493" operator="lessThan">
      <formula>0</formula>
    </cfRule>
  </conditionalFormatting>
  <conditionalFormatting sqref="BR5">
    <cfRule type="cellIs" dxfId="271" priority="342" operator="lessThan">
      <formula>0</formula>
    </cfRule>
  </conditionalFormatting>
  <conditionalFormatting sqref="BR5:BR12">
    <cfRule type="cellIs" dxfId="270" priority="338" operator="lessThan">
      <formula>0</formula>
    </cfRule>
  </conditionalFormatting>
  <conditionalFormatting sqref="BR14:BR21">
    <cfRule type="cellIs" dxfId="269" priority="337" operator="lessThan">
      <formula>0</formula>
    </cfRule>
  </conditionalFormatting>
  <conditionalFormatting sqref="BR23:BR30">
    <cfRule type="cellIs" dxfId="268" priority="336" operator="lessThan">
      <formula>0</formula>
    </cfRule>
  </conditionalFormatting>
  <conditionalFormatting sqref="BR32:BR39">
    <cfRule type="cellIs" dxfId="267" priority="335" operator="lessThan">
      <formula>0</formula>
    </cfRule>
  </conditionalFormatting>
  <conditionalFormatting sqref="BR41:BR43">
    <cfRule type="cellIs" dxfId="266" priority="334" operator="lessThan">
      <formula>0</formula>
    </cfRule>
  </conditionalFormatting>
  <conditionalFormatting sqref="BT2">
    <cfRule type="cellIs" dxfId="265" priority="16720" operator="lessThan">
      <formula>0</formula>
    </cfRule>
  </conditionalFormatting>
  <conditionalFormatting sqref="BV5">
    <cfRule type="cellIs" dxfId="264" priority="333" operator="lessThan">
      <formula>0</formula>
    </cfRule>
  </conditionalFormatting>
  <conditionalFormatting sqref="BV5:BV12">
    <cfRule type="cellIs" dxfId="263" priority="329" operator="lessThan">
      <formula>0</formula>
    </cfRule>
  </conditionalFormatting>
  <conditionalFormatting sqref="BV14:BV21">
    <cfRule type="cellIs" dxfId="262" priority="328" operator="lessThan">
      <formula>0</formula>
    </cfRule>
  </conditionalFormatting>
  <conditionalFormatting sqref="BV23:BV30">
    <cfRule type="cellIs" dxfId="261" priority="327" operator="lessThan">
      <formula>0</formula>
    </cfRule>
  </conditionalFormatting>
  <conditionalFormatting sqref="BV32:BV39">
    <cfRule type="cellIs" dxfId="260" priority="326" operator="lessThan">
      <formula>0</formula>
    </cfRule>
  </conditionalFormatting>
  <conditionalFormatting sqref="BV41:BV43">
    <cfRule type="cellIs" dxfId="259" priority="325" operator="lessThan">
      <formula>0</formula>
    </cfRule>
  </conditionalFormatting>
  <conditionalFormatting sqref="BX2">
    <cfRule type="cellIs" dxfId="258" priority="16717" operator="lessThan">
      <formula>0</formula>
    </cfRule>
  </conditionalFormatting>
  <conditionalFormatting sqref="BZ5">
    <cfRule type="cellIs" dxfId="257" priority="324" operator="lessThan">
      <formula>0</formula>
    </cfRule>
  </conditionalFormatting>
  <conditionalFormatting sqref="BZ5:BZ12">
    <cfRule type="cellIs" dxfId="256" priority="320" operator="lessThan">
      <formula>0</formula>
    </cfRule>
  </conditionalFormatting>
  <conditionalFormatting sqref="BZ14:BZ21">
    <cfRule type="cellIs" dxfId="255" priority="319" operator="lessThan">
      <formula>0</formula>
    </cfRule>
  </conditionalFormatting>
  <conditionalFormatting sqref="BZ23:BZ30">
    <cfRule type="cellIs" dxfId="254" priority="318" operator="lessThan">
      <formula>0</formula>
    </cfRule>
  </conditionalFormatting>
  <conditionalFormatting sqref="BZ32:BZ39">
    <cfRule type="cellIs" dxfId="253" priority="317" operator="lessThan">
      <formula>0</formula>
    </cfRule>
  </conditionalFormatting>
  <conditionalFormatting sqref="BZ41:BZ43">
    <cfRule type="cellIs" dxfId="252" priority="316" operator="lessThan">
      <formula>0</formula>
    </cfRule>
  </conditionalFormatting>
  <conditionalFormatting sqref="CB2">
    <cfRule type="cellIs" dxfId="251" priority="16714" operator="lessThan">
      <formula>0</formula>
    </cfRule>
  </conditionalFormatting>
  <conditionalFormatting sqref="CD5">
    <cfRule type="cellIs" dxfId="250" priority="315" operator="lessThan">
      <formula>0</formula>
    </cfRule>
  </conditionalFormatting>
  <conditionalFormatting sqref="CD5:CD12">
    <cfRule type="cellIs" dxfId="249" priority="311" operator="lessThan">
      <formula>0</formula>
    </cfRule>
  </conditionalFormatting>
  <conditionalFormatting sqref="CD14:CD21">
    <cfRule type="cellIs" dxfId="248" priority="310" operator="lessThan">
      <formula>0</formula>
    </cfRule>
  </conditionalFormatting>
  <conditionalFormatting sqref="CD23:CD30">
    <cfRule type="cellIs" dxfId="247" priority="309" operator="lessThan">
      <formula>0</formula>
    </cfRule>
  </conditionalFormatting>
  <conditionalFormatting sqref="CD32:CD39">
    <cfRule type="cellIs" dxfId="246" priority="308" operator="lessThan">
      <formula>0</formula>
    </cfRule>
  </conditionalFormatting>
  <conditionalFormatting sqref="CD41:CD43">
    <cfRule type="cellIs" dxfId="245" priority="307" operator="lessThan">
      <formula>0</formula>
    </cfRule>
  </conditionalFormatting>
  <conditionalFormatting sqref="CH5">
    <cfRule type="cellIs" dxfId="244" priority="306" operator="lessThan">
      <formula>0</formula>
    </cfRule>
  </conditionalFormatting>
  <conditionalFormatting sqref="CH5:CH12">
    <cfRule type="cellIs" dxfId="243" priority="302" operator="lessThan">
      <formula>0</formula>
    </cfRule>
  </conditionalFormatting>
  <conditionalFormatting sqref="CH14:CH21">
    <cfRule type="cellIs" dxfId="242" priority="301" operator="lessThan">
      <formula>0</formula>
    </cfRule>
  </conditionalFormatting>
  <conditionalFormatting sqref="CH23:CH30">
    <cfRule type="cellIs" dxfId="241" priority="300" operator="lessThan">
      <formula>0</formula>
    </cfRule>
  </conditionalFormatting>
  <conditionalFormatting sqref="CH32:CH39">
    <cfRule type="cellIs" dxfId="240" priority="299" operator="lessThan">
      <formula>0</formula>
    </cfRule>
  </conditionalFormatting>
  <conditionalFormatting sqref="CH41:CH43">
    <cfRule type="cellIs" dxfId="239" priority="298" operator="lessThan">
      <formula>0</formula>
    </cfRule>
  </conditionalFormatting>
  <conditionalFormatting sqref="CJ2">
    <cfRule type="cellIs" dxfId="238" priority="16711" operator="lessThan">
      <formula>0</formula>
    </cfRule>
  </conditionalFormatting>
  <conditionalFormatting sqref="CL5">
    <cfRule type="cellIs" dxfId="237" priority="297" operator="lessThan">
      <formula>0</formula>
    </cfRule>
  </conditionalFormatting>
  <conditionalFormatting sqref="CL5:CL12">
    <cfRule type="cellIs" dxfId="236" priority="293" operator="lessThan">
      <formula>0</formula>
    </cfRule>
  </conditionalFormatting>
  <conditionalFormatting sqref="CL14:CL21">
    <cfRule type="cellIs" dxfId="235" priority="292" operator="lessThan">
      <formula>0</formula>
    </cfRule>
  </conditionalFormatting>
  <conditionalFormatting sqref="CL23:CL30">
    <cfRule type="cellIs" dxfId="234" priority="291" operator="lessThan">
      <formula>0</formula>
    </cfRule>
  </conditionalFormatting>
  <conditionalFormatting sqref="CL32:CL39">
    <cfRule type="cellIs" dxfId="233" priority="290" operator="lessThan">
      <formula>0</formula>
    </cfRule>
  </conditionalFormatting>
  <conditionalFormatting sqref="CL41:CL43">
    <cfRule type="cellIs" dxfId="232" priority="289" operator="lessThan">
      <formula>0</formula>
    </cfRule>
  </conditionalFormatting>
  <conditionalFormatting sqref="CN2">
    <cfRule type="cellIs" dxfId="231" priority="16705" operator="lessThan">
      <formula>0</formula>
    </cfRule>
  </conditionalFormatting>
  <conditionalFormatting sqref="CP5">
    <cfRule type="cellIs" dxfId="230" priority="288" operator="lessThan">
      <formula>0</formula>
    </cfRule>
  </conditionalFormatting>
  <conditionalFormatting sqref="CP5:CP12">
    <cfRule type="cellIs" dxfId="229" priority="284" operator="lessThan">
      <formula>0</formula>
    </cfRule>
  </conditionalFormatting>
  <conditionalFormatting sqref="CP14:CP21">
    <cfRule type="cellIs" dxfId="228" priority="283" operator="lessThan">
      <formula>0</formula>
    </cfRule>
  </conditionalFormatting>
  <conditionalFormatting sqref="CP23:CP30">
    <cfRule type="cellIs" dxfId="227" priority="282" operator="lessThan">
      <formula>0</formula>
    </cfRule>
  </conditionalFormatting>
  <conditionalFormatting sqref="CP32:CP39">
    <cfRule type="cellIs" dxfId="226" priority="281" operator="lessThan">
      <formula>0</formula>
    </cfRule>
  </conditionalFormatting>
  <conditionalFormatting sqref="CP41:CP43">
    <cfRule type="cellIs" dxfId="225" priority="280" operator="lessThan">
      <formula>0</formula>
    </cfRule>
  </conditionalFormatting>
  <conditionalFormatting sqref="CT5">
    <cfRule type="cellIs" dxfId="224" priority="279" operator="lessThan">
      <formula>0</formula>
    </cfRule>
  </conditionalFormatting>
  <conditionalFormatting sqref="CT5:CT12">
    <cfRule type="cellIs" dxfId="223" priority="275" operator="lessThan">
      <formula>0</formula>
    </cfRule>
  </conditionalFormatting>
  <conditionalFormatting sqref="CT14:CT21">
    <cfRule type="cellIs" dxfId="222" priority="274" operator="lessThan">
      <formula>0</formula>
    </cfRule>
  </conditionalFormatting>
  <conditionalFormatting sqref="CT23:CT30">
    <cfRule type="cellIs" dxfId="221" priority="273" operator="lessThan">
      <formula>0</formula>
    </cfRule>
  </conditionalFormatting>
  <conditionalFormatting sqref="CT32:CT39">
    <cfRule type="cellIs" dxfId="220" priority="272" operator="lessThan">
      <formula>0</formula>
    </cfRule>
  </conditionalFormatting>
  <conditionalFormatting sqref="CT41:CT43">
    <cfRule type="cellIs" dxfId="219" priority="271" operator="lessThan">
      <formula>0</formula>
    </cfRule>
  </conditionalFormatting>
  <conditionalFormatting sqref="CV2">
    <cfRule type="cellIs" dxfId="218" priority="16702" operator="lessThan">
      <formula>0</formula>
    </cfRule>
  </conditionalFormatting>
  <conditionalFormatting sqref="CX5">
    <cfRule type="cellIs" dxfId="217" priority="270" operator="lessThan">
      <formula>0</formula>
    </cfRule>
  </conditionalFormatting>
  <conditionalFormatting sqref="CX5:CX12">
    <cfRule type="cellIs" dxfId="216" priority="266" operator="lessThan">
      <formula>0</formula>
    </cfRule>
  </conditionalFormatting>
  <conditionalFormatting sqref="CX14:CX21">
    <cfRule type="cellIs" dxfId="215" priority="265" operator="lessThan">
      <formula>0</formula>
    </cfRule>
  </conditionalFormatting>
  <conditionalFormatting sqref="CX23:CX30">
    <cfRule type="cellIs" dxfId="214" priority="264" operator="lessThan">
      <formula>0</formula>
    </cfRule>
  </conditionalFormatting>
  <conditionalFormatting sqref="CX32:CX39">
    <cfRule type="cellIs" dxfId="213" priority="263" operator="lessThan">
      <formula>0</formula>
    </cfRule>
  </conditionalFormatting>
  <conditionalFormatting sqref="CX41:CX43">
    <cfRule type="cellIs" dxfId="212" priority="262" operator="lessThan">
      <formula>0</formula>
    </cfRule>
  </conditionalFormatting>
  <conditionalFormatting sqref="CZ2">
    <cfRule type="cellIs" dxfId="211" priority="478" operator="lessThan">
      <formula>0</formula>
    </cfRule>
  </conditionalFormatting>
  <conditionalFormatting sqref="DB5">
    <cfRule type="cellIs" dxfId="210" priority="261" operator="lessThan">
      <formula>0</formula>
    </cfRule>
  </conditionalFormatting>
  <conditionalFormatting sqref="DB5:DB12">
    <cfRule type="cellIs" dxfId="209" priority="257" operator="lessThan">
      <formula>0</formula>
    </cfRule>
  </conditionalFormatting>
  <conditionalFormatting sqref="DB14:DB21">
    <cfRule type="cellIs" dxfId="208" priority="256" operator="lessThan">
      <formula>0</formula>
    </cfRule>
  </conditionalFormatting>
  <conditionalFormatting sqref="DB23:DB30">
    <cfRule type="cellIs" dxfId="207" priority="255" operator="lessThan">
      <formula>0</formula>
    </cfRule>
  </conditionalFormatting>
  <conditionalFormatting sqref="DB32:DB39">
    <cfRule type="cellIs" dxfId="206" priority="254" operator="lessThan">
      <formula>0</formula>
    </cfRule>
  </conditionalFormatting>
  <conditionalFormatting sqref="DB41:DB43">
    <cfRule type="cellIs" dxfId="205" priority="253" operator="lessThan">
      <formula>0</formula>
    </cfRule>
  </conditionalFormatting>
  <conditionalFormatting sqref="DF5">
    <cfRule type="cellIs" dxfId="204" priority="252" operator="lessThan">
      <formula>0</formula>
    </cfRule>
  </conditionalFormatting>
  <conditionalFormatting sqref="DF5:DF12">
    <cfRule type="cellIs" dxfId="203" priority="248" operator="lessThan">
      <formula>0</formula>
    </cfRule>
  </conditionalFormatting>
  <conditionalFormatting sqref="DF14:DF21">
    <cfRule type="cellIs" dxfId="202" priority="247" operator="lessThan">
      <formula>0</formula>
    </cfRule>
  </conditionalFormatting>
  <conditionalFormatting sqref="DF23:DF30">
    <cfRule type="cellIs" dxfId="201" priority="246" operator="lessThan">
      <formula>0</formula>
    </cfRule>
  </conditionalFormatting>
  <conditionalFormatting sqref="DF32:DF39">
    <cfRule type="cellIs" dxfId="200" priority="245" operator="lessThan">
      <formula>0</formula>
    </cfRule>
  </conditionalFormatting>
  <conditionalFormatting sqref="DF41:DF43">
    <cfRule type="cellIs" dxfId="199" priority="244" operator="lessThan">
      <formula>0</formula>
    </cfRule>
  </conditionalFormatting>
  <conditionalFormatting sqref="DH2">
    <cfRule type="cellIs" dxfId="198" priority="16699" operator="lessThan">
      <formula>0</formula>
    </cfRule>
  </conditionalFormatting>
  <conditionalFormatting sqref="DJ5">
    <cfRule type="cellIs" dxfId="197" priority="243" operator="lessThan">
      <formula>0</formula>
    </cfRule>
  </conditionalFormatting>
  <conditionalFormatting sqref="DJ5:DJ12">
    <cfRule type="cellIs" dxfId="196" priority="239" operator="lessThan">
      <formula>0</formula>
    </cfRule>
  </conditionalFormatting>
  <conditionalFormatting sqref="DJ14:DJ21">
    <cfRule type="cellIs" dxfId="195" priority="238" operator="lessThan">
      <formula>0</formula>
    </cfRule>
  </conditionalFormatting>
  <conditionalFormatting sqref="DJ23:DJ30">
    <cfRule type="cellIs" dxfId="194" priority="237" operator="lessThan">
      <formula>0</formula>
    </cfRule>
  </conditionalFormatting>
  <conditionalFormatting sqref="DJ32:DJ39">
    <cfRule type="cellIs" dxfId="193" priority="236" operator="lessThan">
      <formula>0</formula>
    </cfRule>
  </conditionalFormatting>
  <conditionalFormatting sqref="DJ41:DJ43">
    <cfRule type="cellIs" dxfId="192" priority="235" operator="lessThan">
      <formula>0</formula>
    </cfRule>
  </conditionalFormatting>
  <conditionalFormatting sqref="DL2">
    <cfRule type="cellIs" dxfId="191" priority="16696" operator="lessThan">
      <formula>0</formula>
    </cfRule>
  </conditionalFormatting>
  <conditionalFormatting sqref="DN5">
    <cfRule type="cellIs" dxfId="190" priority="234" operator="lessThan">
      <formula>0</formula>
    </cfRule>
  </conditionalFormatting>
  <conditionalFormatting sqref="DN5:DN12">
    <cfRule type="cellIs" dxfId="189" priority="230" operator="lessThan">
      <formula>0</formula>
    </cfRule>
  </conditionalFormatting>
  <conditionalFormatting sqref="DN14:DN21">
    <cfRule type="cellIs" dxfId="188" priority="229" operator="lessThan">
      <formula>0</formula>
    </cfRule>
  </conditionalFormatting>
  <conditionalFormatting sqref="DN23:DN30">
    <cfRule type="cellIs" dxfId="187" priority="228" operator="lessThan">
      <formula>0</formula>
    </cfRule>
  </conditionalFormatting>
  <conditionalFormatting sqref="DN32:DN39">
    <cfRule type="cellIs" dxfId="186" priority="227" operator="lessThan">
      <formula>0</formula>
    </cfRule>
  </conditionalFormatting>
  <conditionalFormatting sqref="DN41:DN43">
    <cfRule type="cellIs" dxfId="185" priority="226" operator="lessThan">
      <formula>0</formula>
    </cfRule>
  </conditionalFormatting>
  <conditionalFormatting sqref="DP2">
    <cfRule type="cellIs" dxfId="184" priority="16693" operator="lessThan">
      <formula>0</formula>
    </cfRule>
  </conditionalFormatting>
  <conditionalFormatting sqref="DR5">
    <cfRule type="cellIs" dxfId="183" priority="225" operator="lessThan">
      <formula>0</formula>
    </cfRule>
  </conditionalFormatting>
  <conditionalFormatting sqref="DR5:DR12">
    <cfRule type="cellIs" dxfId="182" priority="221" operator="lessThan">
      <formula>0</formula>
    </cfRule>
  </conditionalFormatting>
  <conditionalFormatting sqref="DR14:DR21">
    <cfRule type="cellIs" dxfId="181" priority="220" operator="lessThan">
      <formula>0</formula>
    </cfRule>
  </conditionalFormatting>
  <conditionalFormatting sqref="DR23:DR30">
    <cfRule type="cellIs" dxfId="180" priority="219" operator="lessThan">
      <formula>0</formula>
    </cfRule>
  </conditionalFormatting>
  <conditionalFormatting sqref="DR32:DR39">
    <cfRule type="cellIs" dxfId="179" priority="218" operator="lessThan">
      <formula>0</formula>
    </cfRule>
  </conditionalFormatting>
  <conditionalFormatting sqref="DR41:DR43">
    <cfRule type="cellIs" dxfId="178" priority="217" operator="lessThan">
      <formula>0</formula>
    </cfRule>
  </conditionalFormatting>
  <conditionalFormatting sqref="DT2">
    <cfRule type="cellIs" dxfId="177" priority="16690" operator="lessThan">
      <formula>0</formula>
    </cfRule>
  </conditionalFormatting>
  <conditionalFormatting sqref="DV5">
    <cfRule type="cellIs" dxfId="176" priority="216" operator="lessThan">
      <formula>0</formula>
    </cfRule>
  </conditionalFormatting>
  <conditionalFormatting sqref="DV5:DV12">
    <cfRule type="cellIs" dxfId="175" priority="212" operator="lessThan">
      <formula>0</formula>
    </cfRule>
  </conditionalFormatting>
  <conditionalFormatting sqref="DV14:DV21">
    <cfRule type="cellIs" dxfId="174" priority="211" operator="lessThan">
      <formula>0</formula>
    </cfRule>
  </conditionalFormatting>
  <conditionalFormatting sqref="DV23:DV30">
    <cfRule type="cellIs" dxfId="173" priority="210" operator="lessThan">
      <formula>0</formula>
    </cfRule>
  </conditionalFormatting>
  <conditionalFormatting sqref="DV32:DV39">
    <cfRule type="cellIs" dxfId="172" priority="209" operator="lessThan">
      <formula>0</formula>
    </cfRule>
  </conditionalFormatting>
  <conditionalFormatting sqref="DV41:DV43">
    <cfRule type="cellIs" dxfId="171" priority="208" operator="lessThan">
      <formula>0</formula>
    </cfRule>
  </conditionalFormatting>
  <conditionalFormatting sqref="DX2">
    <cfRule type="cellIs" dxfId="170" priority="16687" operator="lessThan">
      <formula>0</formula>
    </cfRule>
  </conditionalFormatting>
  <conditionalFormatting sqref="DZ5">
    <cfRule type="cellIs" dxfId="169" priority="207" operator="lessThan">
      <formula>0</formula>
    </cfRule>
  </conditionalFormatting>
  <conditionalFormatting sqref="DZ5:DZ12">
    <cfRule type="cellIs" dxfId="168" priority="203" operator="lessThan">
      <formula>0</formula>
    </cfRule>
  </conditionalFormatting>
  <conditionalFormatting sqref="DZ14:DZ21">
    <cfRule type="cellIs" dxfId="167" priority="202" operator="lessThan">
      <formula>0</formula>
    </cfRule>
  </conditionalFormatting>
  <conditionalFormatting sqref="DZ23:DZ30">
    <cfRule type="cellIs" dxfId="166" priority="201" operator="lessThan">
      <formula>0</formula>
    </cfRule>
  </conditionalFormatting>
  <conditionalFormatting sqref="DZ32:DZ39">
    <cfRule type="cellIs" dxfId="165" priority="200" operator="lessThan">
      <formula>0</formula>
    </cfRule>
  </conditionalFormatting>
  <conditionalFormatting sqref="DZ41:DZ43">
    <cfRule type="cellIs" dxfId="164" priority="199" operator="lessThan">
      <formula>0</formula>
    </cfRule>
  </conditionalFormatting>
  <conditionalFormatting sqref="EB2">
    <cfRule type="cellIs" dxfId="163" priority="16684" operator="lessThan">
      <formula>0</formula>
    </cfRule>
  </conditionalFormatting>
  <conditionalFormatting sqref="ED5">
    <cfRule type="cellIs" dxfId="162" priority="198" operator="lessThan">
      <formula>0</formula>
    </cfRule>
  </conditionalFormatting>
  <conditionalFormatting sqref="ED5:ED12">
    <cfRule type="cellIs" dxfId="161" priority="194" operator="lessThan">
      <formula>0</formula>
    </cfRule>
  </conditionalFormatting>
  <conditionalFormatting sqref="ED14:ED21">
    <cfRule type="cellIs" dxfId="160" priority="193" operator="lessThan">
      <formula>0</formula>
    </cfRule>
  </conditionalFormatting>
  <conditionalFormatting sqref="ED23:ED30">
    <cfRule type="cellIs" dxfId="159" priority="192" operator="lessThan">
      <formula>0</formula>
    </cfRule>
  </conditionalFormatting>
  <conditionalFormatting sqref="ED32:ED39">
    <cfRule type="cellIs" dxfId="158" priority="191" operator="lessThan">
      <formula>0</formula>
    </cfRule>
  </conditionalFormatting>
  <conditionalFormatting sqref="ED41:ED43">
    <cfRule type="cellIs" dxfId="157" priority="190" operator="lessThan">
      <formula>0</formula>
    </cfRule>
  </conditionalFormatting>
  <conditionalFormatting sqref="EH5">
    <cfRule type="cellIs" dxfId="156" priority="189" operator="lessThan">
      <formula>0</formula>
    </cfRule>
  </conditionalFormatting>
  <conditionalFormatting sqref="EH5:EH12">
    <cfRule type="cellIs" dxfId="155" priority="185" operator="lessThan">
      <formula>0</formula>
    </cfRule>
  </conditionalFormatting>
  <conditionalFormatting sqref="EH14:EH21">
    <cfRule type="cellIs" dxfId="154" priority="184" operator="lessThan">
      <formula>0</formula>
    </cfRule>
  </conditionalFormatting>
  <conditionalFormatting sqref="EH23:EH30">
    <cfRule type="cellIs" dxfId="153" priority="183" operator="lessThan">
      <formula>0</formula>
    </cfRule>
  </conditionalFormatting>
  <conditionalFormatting sqref="EH32:EH39">
    <cfRule type="cellIs" dxfId="152" priority="182" operator="lessThan">
      <formula>0</formula>
    </cfRule>
  </conditionalFormatting>
  <conditionalFormatting sqref="EH41:EH43">
    <cfRule type="cellIs" dxfId="151" priority="181" operator="lessThan">
      <formula>0</formula>
    </cfRule>
  </conditionalFormatting>
  <conditionalFormatting sqref="EL5">
    <cfRule type="cellIs" dxfId="150" priority="180" operator="lessThan">
      <formula>0</formula>
    </cfRule>
  </conditionalFormatting>
  <conditionalFormatting sqref="EL5:EL12">
    <cfRule type="cellIs" dxfId="149" priority="176" operator="lessThan">
      <formula>0</formula>
    </cfRule>
  </conditionalFormatting>
  <conditionalFormatting sqref="EL14:EL21">
    <cfRule type="cellIs" dxfId="148" priority="175" operator="lessThan">
      <formula>0</formula>
    </cfRule>
  </conditionalFormatting>
  <conditionalFormatting sqref="EL23:EL30">
    <cfRule type="cellIs" dxfId="147" priority="174" operator="lessThan">
      <formula>0</formula>
    </cfRule>
  </conditionalFormatting>
  <conditionalFormatting sqref="EL32:EL39">
    <cfRule type="cellIs" dxfId="146" priority="173" operator="lessThan">
      <formula>0</formula>
    </cfRule>
  </conditionalFormatting>
  <conditionalFormatting sqref="EL41:EL43">
    <cfRule type="cellIs" dxfId="145" priority="172" operator="lessThan">
      <formula>0</formula>
    </cfRule>
  </conditionalFormatting>
  <conditionalFormatting sqref="EP5">
    <cfRule type="cellIs" dxfId="144" priority="171" operator="lessThan">
      <formula>0</formula>
    </cfRule>
  </conditionalFormatting>
  <conditionalFormatting sqref="EP5:EP12">
    <cfRule type="cellIs" dxfId="143" priority="167" operator="lessThan">
      <formula>0</formula>
    </cfRule>
  </conditionalFormatting>
  <conditionalFormatting sqref="EP14:EP21">
    <cfRule type="cellIs" dxfId="142" priority="166" operator="lessThan">
      <formula>0</formula>
    </cfRule>
  </conditionalFormatting>
  <conditionalFormatting sqref="EP23:EP30">
    <cfRule type="cellIs" dxfId="141" priority="165" operator="lessThan">
      <formula>0</formula>
    </cfRule>
  </conditionalFormatting>
  <conditionalFormatting sqref="EP32:EP39">
    <cfRule type="cellIs" dxfId="140" priority="164" operator="lessThan">
      <formula>0</formula>
    </cfRule>
  </conditionalFormatting>
  <conditionalFormatting sqref="EP41:EP43">
    <cfRule type="cellIs" dxfId="139" priority="163" operator="lessThan">
      <formula>0</formula>
    </cfRule>
  </conditionalFormatting>
  <conditionalFormatting sqref="ET5">
    <cfRule type="cellIs" dxfId="138" priority="162" operator="lessThan">
      <formula>0</formula>
    </cfRule>
  </conditionalFormatting>
  <conditionalFormatting sqref="ET5:ET12">
    <cfRule type="cellIs" dxfId="137" priority="158" operator="lessThan">
      <formula>0</formula>
    </cfRule>
  </conditionalFormatting>
  <conditionalFormatting sqref="ET14:ET21">
    <cfRule type="cellIs" dxfId="136" priority="157" operator="lessThan">
      <formula>0</formula>
    </cfRule>
  </conditionalFormatting>
  <conditionalFormatting sqref="ET23:ET30">
    <cfRule type="cellIs" dxfId="135" priority="156" operator="lessThan">
      <formula>0</formula>
    </cfRule>
  </conditionalFormatting>
  <conditionalFormatting sqref="ET32:ET39">
    <cfRule type="cellIs" dxfId="134" priority="155" operator="lessThan">
      <formula>0</formula>
    </cfRule>
  </conditionalFormatting>
  <conditionalFormatting sqref="ET41:ET43">
    <cfRule type="cellIs" dxfId="133" priority="154" operator="lessThan">
      <formula>0</formula>
    </cfRule>
  </conditionalFormatting>
  <conditionalFormatting sqref="EX5">
    <cfRule type="cellIs" dxfId="132" priority="153" operator="lessThan">
      <formula>0</formula>
    </cfRule>
  </conditionalFormatting>
  <conditionalFormatting sqref="EX5:EX12">
    <cfRule type="cellIs" dxfId="131" priority="149" operator="lessThan">
      <formula>0</formula>
    </cfRule>
  </conditionalFormatting>
  <conditionalFormatting sqref="EX14:EX21">
    <cfRule type="cellIs" dxfId="130" priority="148" operator="lessThan">
      <formula>0</formula>
    </cfRule>
  </conditionalFormatting>
  <conditionalFormatting sqref="EX23:EX30">
    <cfRule type="cellIs" dxfId="129" priority="147" operator="lessThan">
      <formula>0</formula>
    </cfRule>
  </conditionalFormatting>
  <conditionalFormatting sqref="EX32:EX39">
    <cfRule type="cellIs" dxfId="128" priority="146" operator="lessThan">
      <formula>0</formula>
    </cfRule>
  </conditionalFormatting>
  <conditionalFormatting sqref="EX41:EX43">
    <cfRule type="cellIs" dxfId="127" priority="145" operator="lessThan">
      <formula>0</formula>
    </cfRule>
  </conditionalFormatting>
  <conditionalFormatting sqref="FB5">
    <cfRule type="cellIs" dxfId="126" priority="144" operator="lessThan">
      <formula>0</formula>
    </cfRule>
  </conditionalFormatting>
  <conditionalFormatting sqref="FB5:FB12">
    <cfRule type="cellIs" dxfId="125" priority="140" operator="lessThan">
      <formula>0</formula>
    </cfRule>
  </conditionalFormatting>
  <conditionalFormatting sqref="FB14:FB21">
    <cfRule type="cellIs" dxfId="124" priority="139" operator="lessThan">
      <formula>0</formula>
    </cfRule>
  </conditionalFormatting>
  <conditionalFormatting sqref="FB23:FB30">
    <cfRule type="cellIs" dxfId="123" priority="138" operator="lessThan">
      <formula>0</formula>
    </cfRule>
  </conditionalFormatting>
  <conditionalFormatting sqref="FB32:FB39">
    <cfRule type="cellIs" dxfId="122" priority="137" operator="lessThan">
      <formula>0</formula>
    </cfRule>
  </conditionalFormatting>
  <conditionalFormatting sqref="FB41:FB43">
    <cfRule type="cellIs" dxfId="121" priority="136" operator="lessThan">
      <formula>0</formula>
    </cfRule>
  </conditionalFormatting>
  <conditionalFormatting sqref="FF5">
    <cfRule type="cellIs" dxfId="120" priority="135" operator="lessThan">
      <formula>0</formula>
    </cfRule>
  </conditionalFormatting>
  <conditionalFormatting sqref="FF5:FF12">
    <cfRule type="cellIs" dxfId="119" priority="131" operator="lessThan">
      <formula>0</formula>
    </cfRule>
  </conditionalFormatting>
  <conditionalFormatting sqref="FF14:FF21">
    <cfRule type="cellIs" dxfId="118" priority="130" operator="lessThan">
      <formula>0</formula>
    </cfRule>
  </conditionalFormatting>
  <conditionalFormatting sqref="FF23:FF30">
    <cfRule type="cellIs" dxfId="117" priority="129" operator="lessThan">
      <formula>0</formula>
    </cfRule>
  </conditionalFormatting>
  <conditionalFormatting sqref="FF32:FF39">
    <cfRule type="cellIs" dxfId="116" priority="128" operator="lessThan">
      <formula>0</formula>
    </cfRule>
  </conditionalFormatting>
  <conditionalFormatting sqref="FF41:FF43">
    <cfRule type="cellIs" dxfId="115" priority="127" operator="lessThan">
      <formula>0</formula>
    </cfRule>
  </conditionalFormatting>
  <conditionalFormatting sqref="FJ5">
    <cfRule type="cellIs" dxfId="114" priority="126" operator="lessThan">
      <formula>0</formula>
    </cfRule>
  </conditionalFormatting>
  <conditionalFormatting sqref="FJ5:FJ12">
    <cfRule type="cellIs" dxfId="113" priority="122" operator="lessThan">
      <formula>0</formula>
    </cfRule>
  </conditionalFormatting>
  <conditionalFormatting sqref="FJ14:FJ21">
    <cfRule type="cellIs" dxfId="112" priority="121" operator="lessThan">
      <formula>0</formula>
    </cfRule>
  </conditionalFormatting>
  <conditionalFormatting sqref="FJ23:FJ30">
    <cfRule type="cellIs" dxfId="111" priority="120" operator="lessThan">
      <formula>0</formula>
    </cfRule>
  </conditionalFormatting>
  <conditionalFormatting sqref="FJ32:FJ39">
    <cfRule type="cellIs" dxfId="110" priority="119" operator="lessThan">
      <formula>0</formula>
    </cfRule>
  </conditionalFormatting>
  <conditionalFormatting sqref="FJ41:FJ43">
    <cfRule type="cellIs" dxfId="109" priority="118" operator="lessThan">
      <formula>0</formula>
    </cfRule>
  </conditionalFormatting>
  <conditionalFormatting sqref="FN5">
    <cfRule type="cellIs" dxfId="108" priority="117" operator="lessThan">
      <formula>0</formula>
    </cfRule>
  </conditionalFormatting>
  <conditionalFormatting sqref="FN5:FN12">
    <cfRule type="cellIs" dxfId="107" priority="113" operator="lessThan">
      <formula>0</formula>
    </cfRule>
  </conditionalFormatting>
  <conditionalFormatting sqref="FN14:FN21">
    <cfRule type="cellIs" dxfId="106" priority="112" operator="lessThan">
      <formula>0</formula>
    </cfRule>
  </conditionalFormatting>
  <conditionalFormatting sqref="FN23:FN30">
    <cfRule type="cellIs" dxfId="105" priority="111" operator="lessThan">
      <formula>0</formula>
    </cfRule>
  </conditionalFormatting>
  <conditionalFormatting sqref="FN32:FN39">
    <cfRule type="cellIs" dxfId="104" priority="110" operator="lessThan">
      <formula>0</formula>
    </cfRule>
  </conditionalFormatting>
  <conditionalFormatting sqref="FN41:FN43">
    <cfRule type="cellIs" dxfId="103" priority="109" operator="lessThan">
      <formula>0</formula>
    </cfRule>
  </conditionalFormatting>
  <conditionalFormatting sqref="FR5">
    <cfRule type="cellIs" dxfId="102" priority="108" operator="lessThan">
      <formula>0</formula>
    </cfRule>
  </conditionalFormatting>
  <conditionalFormatting sqref="FR5:FR12">
    <cfRule type="cellIs" dxfId="101" priority="104" operator="lessThan">
      <formula>0</formula>
    </cfRule>
  </conditionalFormatting>
  <conditionalFormatting sqref="FR14:FR21">
    <cfRule type="cellIs" dxfId="100" priority="103" operator="lessThan">
      <formula>0</formula>
    </cfRule>
  </conditionalFormatting>
  <conditionalFormatting sqref="FR23:FR30">
    <cfRule type="cellIs" dxfId="99" priority="102" operator="lessThan">
      <formula>0</formula>
    </cfRule>
  </conditionalFormatting>
  <conditionalFormatting sqref="FR32:FR39">
    <cfRule type="cellIs" dxfId="98" priority="101" operator="lessThan">
      <formula>0</formula>
    </cfRule>
  </conditionalFormatting>
  <conditionalFormatting sqref="FR41:FR43">
    <cfRule type="cellIs" dxfId="97" priority="100" operator="lessThan">
      <formula>0</formula>
    </cfRule>
  </conditionalFormatting>
  <conditionalFormatting sqref="FV5">
    <cfRule type="cellIs" dxfId="96" priority="99" operator="lessThan">
      <formula>0</formula>
    </cfRule>
  </conditionalFormatting>
  <conditionalFormatting sqref="FV5:FV12">
    <cfRule type="cellIs" dxfId="95" priority="95" operator="lessThan">
      <formula>0</formula>
    </cfRule>
  </conditionalFormatting>
  <conditionalFormatting sqref="FV14:FV21">
    <cfRule type="cellIs" dxfId="94" priority="94" operator="lessThan">
      <formula>0</formula>
    </cfRule>
  </conditionalFormatting>
  <conditionalFormatting sqref="FV23:FV30">
    <cfRule type="cellIs" dxfId="93" priority="93" operator="lessThan">
      <formula>0</formula>
    </cfRule>
  </conditionalFormatting>
  <conditionalFormatting sqref="FV32:FV39">
    <cfRule type="cellIs" dxfId="92" priority="92" operator="lessThan">
      <formula>0</formula>
    </cfRule>
  </conditionalFormatting>
  <conditionalFormatting sqref="FV41:FV43">
    <cfRule type="cellIs" dxfId="91" priority="91" operator="lessThan">
      <formula>0</formula>
    </cfRule>
  </conditionalFormatting>
  <conditionalFormatting sqref="FZ5">
    <cfRule type="cellIs" dxfId="90" priority="90" operator="lessThan">
      <formula>0</formula>
    </cfRule>
  </conditionalFormatting>
  <conditionalFormatting sqref="FZ5:FZ12">
    <cfRule type="cellIs" dxfId="89" priority="86" operator="lessThan">
      <formula>0</formula>
    </cfRule>
  </conditionalFormatting>
  <conditionalFormatting sqref="FZ14:FZ21">
    <cfRule type="cellIs" dxfId="88" priority="85" operator="lessThan">
      <formula>0</formula>
    </cfRule>
  </conditionalFormatting>
  <conditionalFormatting sqref="FZ23:FZ30">
    <cfRule type="cellIs" dxfId="87" priority="84" operator="lessThan">
      <formula>0</formula>
    </cfRule>
  </conditionalFormatting>
  <conditionalFormatting sqref="FZ32:FZ39">
    <cfRule type="cellIs" dxfId="86" priority="83" operator="lessThan">
      <formula>0</formula>
    </cfRule>
  </conditionalFormatting>
  <conditionalFormatting sqref="FZ41:FZ43">
    <cfRule type="cellIs" dxfId="85" priority="82" operator="lessThan">
      <formula>0</formula>
    </cfRule>
  </conditionalFormatting>
  <conditionalFormatting sqref="GD5">
    <cfRule type="cellIs" dxfId="84" priority="81" operator="lessThan">
      <formula>0</formula>
    </cfRule>
  </conditionalFormatting>
  <conditionalFormatting sqref="GD5:GD12">
    <cfRule type="cellIs" dxfId="83" priority="77" operator="lessThan">
      <formula>0</formula>
    </cfRule>
  </conditionalFormatting>
  <conditionalFormatting sqref="GD14:GD21">
    <cfRule type="cellIs" dxfId="82" priority="76" operator="lessThan">
      <formula>0</formula>
    </cfRule>
  </conditionalFormatting>
  <conditionalFormatting sqref="GD23:GD30">
    <cfRule type="cellIs" dxfId="81" priority="75" operator="lessThan">
      <formula>0</formula>
    </cfRule>
  </conditionalFormatting>
  <conditionalFormatting sqref="GD32:GD39">
    <cfRule type="cellIs" dxfId="80" priority="74" operator="lessThan">
      <formula>0</formula>
    </cfRule>
  </conditionalFormatting>
  <conditionalFormatting sqref="GD41:GD43">
    <cfRule type="cellIs" dxfId="79" priority="73" operator="lessThan">
      <formula>0</formula>
    </cfRule>
  </conditionalFormatting>
  <conditionalFormatting sqref="GH5">
    <cfRule type="cellIs" dxfId="78" priority="72" operator="lessThan">
      <formula>0</formula>
    </cfRule>
  </conditionalFormatting>
  <conditionalFormatting sqref="GH5:GH12">
    <cfRule type="cellIs" dxfId="77" priority="68" operator="lessThan">
      <formula>0</formula>
    </cfRule>
  </conditionalFormatting>
  <conditionalFormatting sqref="GH14:GH21">
    <cfRule type="cellIs" dxfId="76" priority="67" operator="lessThan">
      <formula>0</formula>
    </cfRule>
  </conditionalFormatting>
  <conditionalFormatting sqref="GH23:GH30">
    <cfRule type="cellIs" dxfId="75" priority="66" operator="lessThan">
      <formula>0</formula>
    </cfRule>
  </conditionalFormatting>
  <conditionalFormatting sqref="GH32:GH39">
    <cfRule type="cellIs" dxfId="74" priority="65" operator="lessThan">
      <formula>0</formula>
    </cfRule>
  </conditionalFormatting>
  <conditionalFormatting sqref="GH41:GH43">
    <cfRule type="cellIs" dxfId="73" priority="64" operator="lessThan">
      <formula>0</formula>
    </cfRule>
  </conditionalFormatting>
  <conditionalFormatting sqref="GL5">
    <cfRule type="cellIs" dxfId="72" priority="63" operator="lessThan">
      <formula>0</formula>
    </cfRule>
  </conditionalFormatting>
  <conditionalFormatting sqref="GL5:GL12">
    <cfRule type="cellIs" dxfId="71" priority="59" operator="lessThan">
      <formula>0</formula>
    </cfRule>
  </conditionalFormatting>
  <conditionalFormatting sqref="GL14:GL21">
    <cfRule type="cellIs" dxfId="70" priority="58" operator="lessThan">
      <formula>0</formula>
    </cfRule>
  </conditionalFormatting>
  <conditionalFormatting sqref="GL23:GL30">
    <cfRule type="cellIs" dxfId="69" priority="57" operator="lessThan">
      <formula>0</formula>
    </cfRule>
  </conditionalFormatting>
  <conditionalFormatting sqref="GL32:GL39">
    <cfRule type="cellIs" dxfId="68" priority="56" operator="lessThan">
      <formula>0</formula>
    </cfRule>
  </conditionalFormatting>
  <conditionalFormatting sqref="GL41:GL43">
    <cfRule type="cellIs" dxfId="67" priority="55" operator="lessThan">
      <formula>0</formula>
    </cfRule>
  </conditionalFormatting>
  <conditionalFormatting sqref="GP5">
    <cfRule type="cellIs" dxfId="66" priority="54" operator="lessThan">
      <formula>0</formula>
    </cfRule>
  </conditionalFormatting>
  <conditionalFormatting sqref="GP5:GP12">
    <cfRule type="cellIs" dxfId="65" priority="50" operator="lessThan">
      <formula>0</formula>
    </cfRule>
  </conditionalFormatting>
  <conditionalFormatting sqref="GP14:GP21">
    <cfRule type="cellIs" dxfId="64" priority="49" operator="lessThan">
      <formula>0</formula>
    </cfRule>
  </conditionalFormatting>
  <conditionalFormatting sqref="GP23:GP30">
    <cfRule type="cellIs" dxfId="63" priority="48" operator="lessThan">
      <formula>0</formula>
    </cfRule>
  </conditionalFormatting>
  <conditionalFormatting sqref="GP32:GP39">
    <cfRule type="cellIs" dxfId="62" priority="47" operator="lessThan">
      <formula>0</formula>
    </cfRule>
  </conditionalFormatting>
  <conditionalFormatting sqref="GP41:GP43">
    <cfRule type="cellIs" dxfId="61" priority="46" operator="lessThan">
      <formula>0</formula>
    </cfRule>
  </conditionalFormatting>
  <conditionalFormatting sqref="GT5">
    <cfRule type="cellIs" dxfId="60" priority="45" operator="lessThan">
      <formula>0</formula>
    </cfRule>
  </conditionalFormatting>
  <conditionalFormatting sqref="GT5:GT12">
    <cfRule type="cellIs" dxfId="59" priority="41" operator="lessThan">
      <formula>0</formula>
    </cfRule>
  </conditionalFormatting>
  <conditionalFormatting sqref="GT14:GT21">
    <cfRule type="cellIs" dxfId="58" priority="40" operator="lessThan">
      <formula>0</formula>
    </cfRule>
  </conditionalFormatting>
  <conditionalFormatting sqref="GT23:GT30">
    <cfRule type="cellIs" dxfId="57" priority="39" operator="lessThan">
      <formula>0</formula>
    </cfRule>
  </conditionalFormatting>
  <conditionalFormatting sqref="GT32:GT39">
    <cfRule type="cellIs" dxfId="56" priority="38" operator="lessThan">
      <formula>0</formula>
    </cfRule>
  </conditionalFormatting>
  <conditionalFormatting sqref="GT41:GT43">
    <cfRule type="cellIs" dxfId="55" priority="37" operator="lessThan">
      <formula>0</formula>
    </cfRule>
  </conditionalFormatting>
  <conditionalFormatting sqref="GX5">
    <cfRule type="cellIs" dxfId="54" priority="36" operator="lessThan">
      <formula>0</formula>
    </cfRule>
  </conditionalFormatting>
  <conditionalFormatting sqref="GX5:GX12">
    <cfRule type="cellIs" dxfId="53" priority="32" operator="lessThan">
      <formula>0</formula>
    </cfRule>
  </conditionalFormatting>
  <conditionalFormatting sqref="GX14:GX21">
    <cfRule type="cellIs" dxfId="52" priority="31" operator="lessThan">
      <formula>0</formula>
    </cfRule>
  </conditionalFormatting>
  <conditionalFormatting sqref="GX23:GX30">
    <cfRule type="cellIs" dxfId="51" priority="30" operator="lessThan">
      <formula>0</formula>
    </cfRule>
  </conditionalFormatting>
  <conditionalFormatting sqref="GX32:GX39">
    <cfRule type="cellIs" dxfId="50" priority="29" operator="lessThan">
      <formula>0</formula>
    </cfRule>
  </conditionalFormatting>
  <conditionalFormatting sqref="GX41:GX43">
    <cfRule type="cellIs" dxfId="49" priority="28" operator="lessThan">
      <formula>0</formula>
    </cfRule>
  </conditionalFormatting>
  <conditionalFormatting sqref="HB5">
    <cfRule type="cellIs" dxfId="48" priority="27" operator="lessThan">
      <formula>0</formula>
    </cfRule>
  </conditionalFormatting>
  <conditionalFormatting sqref="HB5:HB12">
    <cfRule type="cellIs" dxfId="47" priority="23" operator="lessThan">
      <formula>0</formula>
    </cfRule>
  </conditionalFormatting>
  <conditionalFormatting sqref="HB14:HB21">
    <cfRule type="cellIs" dxfId="46" priority="22" operator="lessThan">
      <formula>0</formula>
    </cfRule>
  </conditionalFormatting>
  <conditionalFormatting sqref="HB23:HB30">
    <cfRule type="cellIs" dxfId="45" priority="21" operator="lessThan">
      <formula>0</formula>
    </cfRule>
  </conditionalFormatting>
  <conditionalFormatting sqref="HB32:HB39">
    <cfRule type="cellIs" dxfId="44" priority="20" operator="lessThan">
      <formula>0</formula>
    </cfRule>
  </conditionalFormatting>
  <conditionalFormatting sqref="HB41:HB43">
    <cfRule type="cellIs" dxfId="43" priority="19" operator="lessThan">
      <formula>0</formula>
    </cfRule>
  </conditionalFormatting>
  <conditionalFormatting sqref="HF5">
    <cfRule type="cellIs" dxfId="42" priority="18" operator="lessThan">
      <formula>0</formula>
    </cfRule>
  </conditionalFormatting>
  <conditionalFormatting sqref="HF5:HF12">
    <cfRule type="cellIs" dxfId="41" priority="14" operator="lessThan">
      <formula>0</formula>
    </cfRule>
  </conditionalFormatting>
  <conditionalFormatting sqref="HF14:HF21">
    <cfRule type="cellIs" dxfId="40" priority="13" operator="lessThan">
      <formula>0</formula>
    </cfRule>
  </conditionalFormatting>
  <conditionalFormatting sqref="HF23:HF30">
    <cfRule type="cellIs" dxfId="39" priority="12" operator="lessThan">
      <formula>0</formula>
    </cfRule>
  </conditionalFormatting>
  <conditionalFormatting sqref="HF32:HF39">
    <cfRule type="cellIs" dxfId="38" priority="11" operator="lessThan">
      <formula>0</formula>
    </cfRule>
  </conditionalFormatting>
  <conditionalFormatting sqref="HF41:HF43">
    <cfRule type="cellIs" dxfId="37" priority="10" operator="lessThan">
      <formula>0</formula>
    </cfRule>
  </conditionalFormatting>
  <conditionalFormatting sqref="HJ5">
    <cfRule type="cellIs" dxfId="36" priority="9" operator="lessThan">
      <formula>0</formula>
    </cfRule>
  </conditionalFormatting>
  <conditionalFormatting sqref="HJ5:HJ12">
    <cfRule type="cellIs" dxfId="35" priority="5" operator="lessThan">
      <formula>0</formula>
    </cfRule>
  </conditionalFormatting>
  <conditionalFormatting sqref="HJ14:HJ21">
    <cfRule type="cellIs" dxfId="34" priority="4" operator="lessThan">
      <formula>0</formula>
    </cfRule>
  </conditionalFormatting>
  <conditionalFormatting sqref="HJ23:HJ30">
    <cfRule type="cellIs" dxfId="33" priority="3" operator="lessThan">
      <formula>0</formula>
    </cfRule>
  </conditionalFormatting>
  <conditionalFormatting sqref="HJ32:HJ39">
    <cfRule type="cellIs" dxfId="32" priority="2" operator="lessThan">
      <formula>0</formula>
    </cfRule>
  </conditionalFormatting>
  <conditionalFormatting sqref="HJ41:HJ43">
    <cfRule type="cellIs" dxfId="31" priority="1" operator="lessThan">
      <formula>0</formula>
    </cfRule>
  </conditionalFormatting>
  <pageMargins left="0.7" right="0.7" top="0.75" bottom="0.75" header="0.3" footer="0.3"/>
  <pageSetup orientation="portrait" horizontalDpi="360" verticalDpi="36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4"/>
  <sheetViews>
    <sheetView zoomScale="85" zoomScaleNormal="85" workbookViewId="0">
      <pane xSplit="2" ySplit="7" topLeftCell="C11" activePane="bottomRight" state="frozenSplit"/>
      <selection pane="topRight"/>
      <selection pane="bottomLeft"/>
      <selection pane="bottomRight" activeCell="G26" sqref="G26"/>
    </sheetView>
  </sheetViews>
  <sheetFormatPr defaultColWidth="9.140625" defaultRowHeight="15"/>
  <cols>
    <col min="1" max="1" width="4.7109375" style="1" customWidth="1"/>
    <col min="2" max="2" width="21.5703125" style="1" customWidth="1"/>
    <col min="3" max="11" width="21.5703125" style="276" customWidth="1"/>
    <col min="12" max="13" width="16.28515625" style="1" customWidth="1"/>
    <col min="14" max="14" width="20.7109375" style="1" customWidth="1"/>
    <col min="15" max="15" width="15" style="1" customWidth="1"/>
    <col min="16" max="16" width="15.5703125" style="1" customWidth="1"/>
    <col min="17" max="18" width="15" style="1" customWidth="1"/>
    <col min="19" max="19" width="15.5703125" style="1" customWidth="1"/>
    <col min="20" max="21" width="15" style="1" customWidth="1"/>
    <col min="22" max="22" width="15.5703125" style="1" customWidth="1"/>
    <col min="23" max="24" width="15" style="1" customWidth="1"/>
    <col min="25" max="25" width="15.5703125" style="1" customWidth="1"/>
    <col min="26" max="27" width="15" style="1" customWidth="1"/>
    <col min="28" max="28" width="15.5703125" style="1" customWidth="1"/>
    <col min="29" max="30" width="15" style="1" customWidth="1"/>
    <col min="31" max="31" width="15.5703125" style="1" customWidth="1"/>
    <col min="32" max="33" width="15" style="1" customWidth="1"/>
    <col min="34" max="34" width="15.5703125" style="1" customWidth="1"/>
    <col min="35" max="36" width="15" style="1" customWidth="1"/>
    <col min="37" max="37" width="15.5703125" style="1" customWidth="1"/>
    <col min="38" max="38" width="18" style="1" customWidth="1"/>
    <col min="39" max="39" width="15" style="1" customWidth="1"/>
    <col min="40" max="40" width="15.5703125" style="1" customWidth="1"/>
    <col min="41" max="41" width="18" style="1" customWidth="1"/>
    <col min="42" max="44" width="16.42578125" style="1" customWidth="1"/>
    <col min="45" max="45" width="15.5703125" style="1" customWidth="1"/>
    <col min="46" max="46" width="13" style="1" customWidth="1"/>
    <col min="47" max="47" width="16.42578125" style="1" customWidth="1"/>
    <col min="48" max="48" width="15.5703125" style="1" customWidth="1"/>
    <col min="49" max="49" width="13" style="1" customWidth="1"/>
    <col min="50" max="50" width="16.42578125" style="1" customWidth="1"/>
    <col min="51" max="51" width="15.5703125" style="1" customWidth="1"/>
    <col min="52" max="52" width="13" style="1" customWidth="1"/>
    <col min="53" max="53" width="16.42578125" style="1" customWidth="1"/>
    <col min="54" max="16384" width="9.140625" style="1"/>
  </cols>
  <sheetData>
    <row r="1" spans="1:53">
      <c r="C1" s="1"/>
      <c r="D1" s="1"/>
      <c r="E1" s="1"/>
      <c r="F1" s="1"/>
      <c r="G1" s="1"/>
      <c r="H1" s="6"/>
      <c r="I1" s="1"/>
      <c r="J1" s="1"/>
      <c r="K1" s="1"/>
      <c r="O1" s="6"/>
      <c r="P1" s="6"/>
      <c r="Q1" s="5"/>
      <c r="R1" s="6"/>
      <c r="S1" s="6"/>
      <c r="T1" s="5"/>
      <c r="U1" s="6"/>
      <c r="V1" s="6"/>
      <c r="W1" s="5"/>
      <c r="X1" s="6"/>
      <c r="Y1" s="6"/>
      <c r="Z1" s="5"/>
      <c r="AA1" s="6"/>
      <c r="AB1" s="6"/>
      <c r="AC1" s="5"/>
      <c r="AD1" s="6"/>
      <c r="AE1" s="6"/>
      <c r="AF1" s="5"/>
      <c r="AG1" s="6"/>
      <c r="AH1" s="6"/>
      <c r="AI1" s="5"/>
      <c r="AJ1" s="6"/>
      <c r="AK1" s="6"/>
      <c r="AL1" s="5"/>
      <c r="AM1" s="6"/>
      <c r="AN1" s="6"/>
      <c r="AO1" s="5"/>
      <c r="AP1" s="5"/>
      <c r="AQ1" s="5"/>
      <c r="AR1" s="5"/>
      <c r="AU1" s="5"/>
      <c r="AX1" s="5"/>
      <c r="BA1" s="5"/>
    </row>
    <row r="2" spans="1:53" ht="45.6" customHeight="1">
      <c r="B2" s="277" t="s">
        <v>106</v>
      </c>
      <c r="C2" s="1"/>
      <c r="D2" s="1"/>
      <c r="E2" s="1"/>
      <c r="F2" s="1"/>
      <c r="G2" s="1"/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ht="15" customHeight="1">
      <c r="C3" s="1"/>
      <c r="D3" s="1"/>
      <c r="E3" s="1"/>
      <c r="F3" s="1"/>
      <c r="G3" s="1"/>
      <c r="H3" s="6"/>
      <c r="I3" s="1"/>
      <c r="J3" s="1"/>
      <c r="K3" s="1"/>
      <c r="BA3" s="5"/>
    </row>
    <row r="4" spans="1:53" ht="15.75" customHeight="1">
      <c r="B4" s="278">
        <v>46143</v>
      </c>
      <c r="C4" s="278"/>
      <c r="D4" s="278"/>
      <c r="E4" s="279"/>
      <c r="F4" s="279"/>
      <c r="G4" s="279"/>
      <c r="H4" s="47"/>
      <c r="I4" s="279"/>
      <c r="J4" s="279"/>
      <c r="K4" s="279"/>
      <c r="AK4" s="47"/>
      <c r="AL4" s="143"/>
      <c r="AM4" s="47"/>
      <c r="AN4" s="47"/>
      <c r="AO4" s="143"/>
      <c r="AP4" s="47"/>
      <c r="AQ4" s="47"/>
      <c r="AR4" s="47"/>
      <c r="AU4" s="47"/>
      <c r="AX4" s="47"/>
      <c r="BA4" s="47"/>
    </row>
    <row r="5" spans="1:53" ht="15.75" customHeight="1">
      <c r="A5" s="718" t="s">
        <v>107</v>
      </c>
      <c r="B5" s="721" t="s">
        <v>108</v>
      </c>
      <c r="C5" s="708" t="s">
        <v>7</v>
      </c>
      <c r="D5" s="708"/>
      <c r="E5" s="708" t="s">
        <v>109</v>
      </c>
      <c r="F5" s="709" t="s">
        <v>110</v>
      </c>
      <c r="G5" s="709"/>
      <c r="H5" s="710" t="s">
        <v>111</v>
      </c>
      <c r="I5" s="710"/>
      <c r="J5" s="711" t="s">
        <v>112</v>
      </c>
      <c r="K5" s="712"/>
      <c r="L5" s="713" t="s">
        <v>106</v>
      </c>
      <c r="M5" s="714"/>
      <c r="N5" s="714"/>
      <c r="O5" s="714"/>
      <c r="P5" s="714"/>
      <c r="Q5" s="714"/>
      <c r="R5" s="714"/>
      <c r="S5" s="714"/>
      <c r="T5" s="714"/>
      <c r="U5" s="714"/>
      <c r="V5" s="714"/>
      <c r="W5" s="714"/>
      <c r="X5" s="714"/>
      <c r="Y5" s="714"/>
      <c r="Z5" s="714"/>
      <c r="AA5" s="714"/>
      <c r="AB5" s="714"/>
      <c r="AC5" s="714"/>
      <c r="AD5" s="714"/>
      <c r="AE5" s="714"/>
      <c r="AF5" s="714"/>
      <c r="AG5" s="714"/>
      <c r="AH5" s="714"/>
      <c r="AI5" s="714"/>
      <c r="AJ5" s="714"/>
      <c r="AK5" s="714"/>
      <c r="AL5" s="714"/>
      <c r="AM5" s="714"/>
      <c r="AN5" s="714"/>
      <c r="AO5" s="714"/>
      <c r="AP5" s="714"/>
      <c r="AQ5" s="714"/>
      <c r="AR5" s="714"/>
      <c r="AS5" s="714"/>
      <c r="AT5" s="714"/>
      <c r="AU5" s="714"/>
      <c r="AV5" s="714"/>
      <c r="AW5" s="714"/>
      <c r="AX5" s="714"/>
      <c r="AY5" s="714"/>
      <c r="AZ5" s="714"/>
      <c r="BA5" s="714"/>
    </row>
    <row r="6" spans="1:53" ht="15" customHeight="1">
      <c r="A6" s="719"/>
      <c r="B6" s="722"/>
      <c r="C6" s="724" t="s">
        <v>94</v>
      </c>
      <c r="D6" s="724" t="s">
        <v>95</v>
      </c>
      <c r="E6" s="724"/>
      <c r="F6" s="726" t="s">
        <v>94</v>
      </c>
      <c r="G6" s="726" t="s">
        <v>95</v>
      </c>
      <c r="H6" s="728" t="s">
        <v>94</v>
      </c>
      <c r="I6" s="728" t="s">
        <v>95</v>
      </c>
      <c r="J6" s="730" t="s">
        <v>94</v>
      </c>
      <c r="K6" s="732" t="s">
        <v>95</v>
      </c>
      <c r="L6" s="716" t="s">
        <v>113</v>
      </c>
      <c r="M6" s="715"/>
      <c r="N6" s="715"/>
      <c r="O6" s="715" t="s">
        <v>241</v>
      </c>
      <c r="P6" s="715"/>
      <c r="Q6" s="715"/>
      <c r="R6" s="715" t="s">
        <v>114</v>
      </c>
      <c r="S6" s="715"/>
      <c r="T6" s="715"/>
      <c r="U6" s="715" t="s">
        <v>115</v>
      </c>
      <c r="V6" s="715"/>
      <c r="W6" s="715"/>
      <c r="X6" s="715" t="s">
        <v>116</v>
      </c>
      <c r="Y6" s="715"/>
      <c r="Z6" s="715"/>
      <c r="AA6" s="715" t="s">
        <v>117</v>
      </c>
      <c r="AB6" s="715"/>
      <c r="AC6" s="715"/>
      <c r="AD6" s="715" t="s">
        <v>118</v>
      </c>
      <c r="AE6" s="715"/>
      <c r="AF6" s="715"/>
      <c r="AG6" s="715" t="s">
        <v>242</v>
      </c>
      <c r="AH6" s="715"/>
      <c r="AI6" s="715"/>
      <c r="AJ6" s="715" t="s">
        <v>119</v>
      </c>
      <c r="AK6" s="715"/>
      <c r="AL6" s="715"/>
      <c r="AM6" s="715" t="s">
        <v>120</v>
      </c>
      <c r="AN6" s="715"/>
      <c r="AO6" s="715"/>
      <c r="AP6" s="717" t="s">
        <v>121</v>
      </c>
      <c r="AQ6" s="717"/>
      <c r="AR6" s="717"/>
      <c r="AS6" s="717" t="s">
        <v>122</v>
      </c>
      <c r="AT6" s="717"/>
      <c r="AU6" s="717"/>
      <c r="AV6" s="717" t="s">
        <v>123</v>
      </c>
      <c r="AW6" s="717"/>
      <c r="AX6" s="717"/>
      <c r="AY6" s="717" t="s">
        <v>124</v>
      </c>
      <c r="AZ6" s="717"/>
      <c r="BA6" s="717"/>
    </row>
    <row r="7" spans="1:53" ht="15" customHeight="1">
      <c r="A7" s="720"/>
      <c r="B7" s="723"/>
      <c r="C7" s="725"/>
      <c r="D7" s="725"/>
      <c r="E7" s="725"/>
      <c r="F7" s="727"/>
      <c r="G7" s="727"/>
      <c r="H7" s="729"/>
      <c r="I7" s="729"/>
      <c r="J7" s="731"/>
      <c r="K7" s="733"/>
      <c r="L7" s="296" t="s">
        <v>94</v>
      </c>
      <c r="M7" s="297" t="s">
        <v>95</v>
      </c>
      <c r="N7" s="297" t="s">
        <v>96</v>
      </c>
      <c r="O7" s="297" t="s">
        <v>94</v>
      </c>
      <c r="P7" s="297" t="s">
        <v>95</v>
      </c>
      <c r="Q7" s="297" t="s">
        <v>96</v>
      </c>
      <c r="R7" s="297" t="s">
        <v>94</v>
      </c>
      <c r="S7" s="297" t="s">
        <v>95</v>
      </c>
      <c r="T7" s="297" t="s">
        <v>96</v>
      </c>
      <c r="U7" s="297" t="s">
        <v>94</v>
      </c>
      <c r="V7" s="297" t="s">
        <v>95</v>
      </c>
      <c r="W7" s="297" t="s">
        <v>96</v>
      </c>
      <c r="X7" s="297" t="s">
        <v>94</v>
      </c>
      <c r="Y7" s="297" t="s">
        <v>95</v>
      </c>
      <c r="Z7" s="297" t="s">
        <v>96</v>
      </c>
      <c r="AA7" s="297" t="s">
        <v>94</v>
      </c>
      <c r="AB7" s="297" t="s">
        <v>95</v>
      </c>
      <c r="AC7" s="297" t="s">
        <v>96</v>
      </c>
      <c r="AD7" s="297" t="s">
        <v>94</v>
      </c>
      <c r="AE7" s="297" t="s">
        <v>95</v>
      </c>
      <c r="AF7" s="297" t="s">
        <v>96</v>
      </c>
      <c r="AG7" s="297" t="s">
        <v>94</v>
      </c>
      <c r="AH7" s="297" t="s">
        <v>95</v>
      </c>
      <c r="AI7" s="297" t="s">
        <v>96</v>
      </c>
      <c r="AJ7" s="297" t="s">
        <v>94</v>
      </c>
      <c r="AK7" s="297" t="s">
        <v>95</v>
      </c>
      <c r="AL7" s="297" t="s">
        <v>96</v>
      </c>
      <c r="AM7" s="297" t="s">
        <v>94</v>
      </c>
      <c r="AN7" s="297" t="s">
        <v>95</v>
      </c>
      <c r="AO7" s="297" t="s">
        <v>96</v>
      </c>
      <c r="AP7" s="302" t="s">
        <v>94</v>
      </c>
      <c r="AQ7" s="302" t="s">
        <v>95</v>
      </c>
      <c r="AR7" s="302" t="s">
        <v>96</v>
      </c>
      <c r="AS7" s="302" t="s">
        <v>94</v>
      </c>
      <c r="AT7" s="302" t="s">
        <v>95</v>
      </c>
      <c r="AU7" s="302" t="s">
        <v>96</v>
      </c>
      <c r="AV7" s="302" t="s">
        <v>94</v>
      </c>
      <c r="AW7" s="302" t="s">
        <v>95</v>
      </c>
      <c r="AX7" s="302" t="s">
        <v>96</v>
      </c>
      <c r="AY7" s="302" t="s">
        <v>94</v>
      </c>
      <c r="AZ7" s="302" t="s">
        <v>95</v>
      </c>
      <c r="BA7" s="302" t="s">
        <v>96</v>
      </c>
    </row>
    <row r="8" spans="1:53" ht="15" customHeight="1" thickTop="1">
      <c r="A8" s="280">
        <v>1</v>
      </c>
      <c r="B8" s="281">
        <f>B4</f>
        <v>46143</v>
      </c>
      <c r="C8" s="282">
        <f>F8+H8+J8</f>
        <v>0</v>
      </c>
      <c r="D8" s="282">
        <f>G8+I8+K8</f>
        <v>0</v>
      </c>
      <c r="E8" s="283">
        <f>D8-C8</f>
        <v>0</v>
      </c>
      <c r="F8" s="282">
        <f t="shared" ref="F8:F36" si="0">SUMIF($L$7:$AO$7,$F$6,L8:AO8)</f>
        <v>0</v>
      </c>
      <c r="G8" s="282">
        <f t="shared" ref="G8:G36" si="1">SUMIF($L$7:$AO$7,$G$6,L8:AO8)</f>
        <v>0</v>
      </c>
      <c r="H8" s="282">
        <f t="shared" ref="H8:H36" si="2">SUMIF($AP$7:$BA$7,$H$6,AP8:BA8)</f>
        <v>0</v>
      </c>
      <c r="I8" s="282">
        <f t="shared" ref="I8:I36" si="3">SUMIF($AP$7:$BA$7,$I$6,AP8:BA8)</f>
        <v>0</v>
      </c>
      <c r="J8" s="282"/>
      <c r="K8" s="282"/>
      <c r="L8" s="283">
        <v>0</v>
      </c>
      <c r="M8" s="298">
        <v>0</v>
      </c>
      <c r="N8" s="283">
        <f t="shared" ref="N8" si="4">M8-L8</f>
        <v>0</v>
      </c>
      <c r="O8" s="283">
        <v>0</v>
      </c>
      <c r="P8" s="298">
        <v>0</v>
      </c>
      <c r="Q8" s="283">
        <f t="shared" ref="Q8" si="5">P8-O8</f>
        <v>0</v>
      </c>
      <c r="R8" s="283">
        <v>0</v>
      </c>
      <c r="S8" s="298">
        <v>0</v>
      </c>
      <c r="T8" s="283">
        <f t="shared" ref="T8" si="6">S8-R8</f>
        <v>0</v>
      </c>
      <c r="U8" s="283">
        <v>0</v>
      </c>
      <c r="V8" s="298">
        <v>0</v>
      </c>
      <c r="W8" s="283">
        <f t="shared" ref="W8" si="7">V8-U8</f>
        <v>0</v>
      </c>
      <c r="X8" s="283">
        <v>0</v>
      </c>
      <c r="Y8" s="298">
        <v>0</v>
      </c>
      <c r="Z8" s="283">
        <f t="shared" ref="Z8" si="8">Y8-X8</f>
        <v>0</v>
      </c>
      <c r="AA8" s="283">
        <v>0</v>
      </c>
      <c r="AB8" s="298">
        <v>0</v>
      </c>
      <c r="AC8" s="283">
        <f t="shared" ref="AC8" si="9">AB8-AA8</f>
        <v>0</v>
      </c>
      <c r="AD8" s="283">
        <v>0</v>
      </c>
      <c r="AE8" s="298">
        <v>0</v>
      </c>
      <c r="AF8" s="283">
        <f t="shared" ref="AF8" si="10">AE8-AD8</f>
        <v>0</v>
      </c>
      <c r="AG8" s="283">
        <v>0</v>
      </c>
      <c r="AH8" s="298">
        <v>0</v>
      </c>
      <c r="AI8" s="283">
        <f t="shared" ref="AI8" si="11">AH8-AG8</f>
        <v>0</v>
      </c>
      <c r="AJ8" s="283">
        <v>0</v>
      </c>
      <c r="AK8" s="298">
        <v>0</v>
      </c>
      <c r="AL8" s="283">
        <f t="shared" ref="AL8" si="12">AK8-AJ8</f>
        <v>0</v>
      </c>
      <c r="AM8" s="283">
        <v>0</v>
      </c>
      <c r="AN8" s="298">
        <v>0</v>
      </c>
      <c r="AO8" s="283">
        <f t="shared" ref="AO8" si="13">AN8-AM8</f>
        <v>0</v>
      </c>
      <c r="AP8" s="283">
        <v>0</v>
      </c>
      <c r="AQ8" s="298">
        <v>0</v>
      </c>
      <c r="AR8" s="283">
        <f t="shared" ref="AR8" si="14">AQ8-AP8</f>
        <v>0</v>
      </c>
      <c r="AS8" s="283">
        <v>0</v>
      </c>
      <c r="AT8" s="298">
        <v>0</v>
      </c>
      <c r="AU8" s="283">
        <f t="shared" ref="AU8" si="15">AT8-AS8</f>
        <v>0</v>
      </c>
      <c r="AV8" s="283">
        <v>0</v>
      </c>
      <c r="AW8" s="298">
        <v>0</v>
      </c>
      <c r="AX8" s="283">
        <f t="shared" ref="AX8" si="16">AW8-AV8</f>
        <v>0</v>
      </c>
      <c r="AY8" s="283">
        <v>0</v>
      </c>
      <c r="AZ8" s="298">
        <v>0</v>
      </c>
      <c r="BA8" s="283">
        <f t="shared" ref="BA8" si="17">AZ8-AY8</f>
        <v>0</v>
      </c>
    </row>
    <row r="9" spans="1:53">
      <c r="A9" s="284">
        <f>A8+1</f>
        <v>2</v>
      </c>
      <c r="B9" s="285">
        <f>B8+1</f>
        <v>46144</v>
      </c>
      <c r="C9" s="286">
        <f t="shared" ref="C9:D35" si="18">F9+H9+J9</f>
        <v>0</v>
      </c>
      <c r="D9" s="286">
        <f t="shared" si="18"/>
        <v>0</v>
      </c>
      <c r="E9" s="286">
        <f t="shared" ref="E9:E35" si="19">D9-C9</f>
        <v>0</v>
      </c>
      <c r="F9" s="286">
        <f t="shared" si="0"/>
        <v>0</v>
      </c>
      <c r="G9" s="286">
        <f t="shared" si="1"/>
        <v>0</v>
      </c>
      <c r="H9" s="286">
        <f t="shared" si="2"/>
        <v>0</v>
      </c>
      <c r="I9" s="286">
        <f t="shared" si="3"/>
        <v>0</v>
      </c>
      <c r="J9" s="286"/>
      <c r="K9" s="286"/>
      <c r="L9" s="299">
        <v>0</v>
      </c>
      <c r="M9" s="300">
        <v>0</v>
      </c>
      <c r="N9" s="299">
        <f t="shared" ref="N9:N36" si="20">M9-L9</f>
        <v>0</v>
      </c>
      <c r="O9" s="299">
        <v>0</v>
      </c>
      <c r="P9" s="300">
        <v>0</v>
      </c>
      <c r="Q9" s="299">
        <f t="shared" ref="Q9:Q36" si="21">P9-O9</f>
        <v>0</v>
      </c>
      <c r="R9" s="299">
        <v>0</v>
      </c>
      <c r="S9" s="300">
        <v>0</v>
      </c>
      <c r="T9" s="299">
        <f t="shared" ref="T9:T36" si="22">S9-R9</f>
        <v>0</v>
      </c>
      <c r="U9" s="299">
        <v>0</v>
      </c>
      <c r="V9" s="300">
        <v>0</v>
      </c>
      <c r="W9" s="299">
        <f t="shared" ref="W9:W36" si="23">V9-U9</f>
        <v>0</v>
      </c>
      <c r="X9" s="299">
        <v>0</v>
      </c>
      <c r="Y9" s="300">
        <v>0</v>
      </c>
      <c r="Z9" s="299">
        <f t="shared" ref="Z9:Z36" si="24">Y9-X9</f>
        <v>0</v>
      </c>
      <c r="AA9" s="299">
        <v>0</v>
      </c>
      <c r="AB9" s="300">
        <v>0</v>
      </c>
      <c r="AC9" s="299">
        <f t="shared" ref="AC9:AC36" si="25">AB9-AA9</f>
        <v>0</v>
      </c>
      <c r="AD9" s="299">
        <v>0</v>
      </c>
      <c r="AE9" s="300">
        <v>0</v>
      </c>
      <c r="AF9" s="299">
        <f t="shared" ref="AF9:AF36" si="26">AE9-AD9</f>
        <v>0</v>
      </c>
      <c r="AG9" s="299">
        <v>0</v>
      </c>
      <c r="AH9" s="300">
        <v>0</v>
      </c>
      <c r="AI9" s="299">
        <f t="shared" ref="AI9:AI36" si="27">AH9-AG9</f>
        <v>0</v>
      </c>
      <c r="AJ9" s="299">
        <v>0</v>
      </c>
      <c r="AK9" s="300">
        <v>0</v>
      </c>
      <c r="AL9" s="299">
        <f t="shared" ref="AL9:AL36" si="28">AK9-AJ9</f>
        <v>0</v>
      </c>
      <c r="AM9" s="299">
        <v>0</v>
      </c>
      <c r="AN9" s="300">
        <v>0</v>
      </c>
      <c r="AO9" s="299">
        <f t="shared" ref="AO9:AO36" si="29">AN9-AM9</f>
        <v>0</v>
      </c>
      <c r="AP9" s="299">
        <v>0</v>
      </c>
      <c r="AQ9" s="300">
        <v>0</v>
      </c>
      <c r="AR9" s="299">
        <f t="shared" ref="AR9:AR36" si="30">AQ9-AP9</f>
        <v>0</v>
      </c>
      <c r="AS9" s="299">
        <v>0</v>
      </c>
      <c r="AT9" s="300">
        <v>0</v>
      </c>
      <c r="AU9" s="299">
        <f t="shared" ref="AU9:AU36" si="31">AT9-AS9</f>
        <v>0</v>
      </c>
      <c r="AV9" s="299">
        <v>0</v>
      </c>
      <c r="AW9" s="300">
        <v>0</v>
      </c>
      <c r="AX9" s="299">
        <f t="shared" ref="AX9:AX36" si="32">AW9-AV9</f>
        <v>0</v>
      </c>
      <c r="AY9" s="299">
        <v>0</v>
      </c>
      <c r="AZ9" s="300">
        <v>0</v>
      </c>
      <c r="BA9" s="299">
        <f t="shared" ref="BA9:BA36" si="33">AZ9-AY9</f>
        <v>0</v>
      </c>
    </row>
    <row r="10" spans="1:53">
      <c r="A10" s="284">
        <f t="shared" ref="A10:B25" si="34">A9+1</f>
        <v>3</v>
      </c>
      <c r="B10" s="285">
        <f t="shared" si="34"/>
        <v>46145</v>
      </c>
      <c r="C10" s="286">
        <f t="shared" si="18"/>
        <v>0</v>
      </c>
      <c r="D10" s="286">
        <f t="shared" si="18"/>
        <v>0</v>
      </c>
      <c r="E10" s="286">
        <f t="shared" si="19"/>
        <v>0</v>
      </c>
      <c r="F10" s="286">
        <f t="shared" si="0"/>
        <v>0</v>
      </c>
      <c r="G10" s="286">
        <f t="shared" si="1"/>
        <v>0</v>
      </c>
      <c r="H10" s="286">
        <f t="shared" si="2"/>
        <v>0</v>
      </c>
      <c r="I10" s="286">
        <f t="shared" si="3"/>
        <v>0</v>
      </c>
      <c r="J10" s="286"/>
      <c r="K10" s="286"/>
      <c r="L10" s="299">
        <v>0</v>
      </c>
      <c r="M10" s="300">
        <v>0</v>
      </c>
      <c r="N10" s="299">
        <f t="shared" si="20"/>
        <v>0</v>
      </c>
      <c r="O10" s="299">
        <v>0</v>
      </c>
      <c r="P10" s="300">
        <v>0</v>
      </c>
      <c r="Q10" s="299">
        <f t="shared" si="21"/>
        <v>0</v>
      </c>
      <c r="R10" s="299">
        <v>0</v>
      </c>
      <c r="S10" s="300">
        <v>0</v>
      </c>
      <c r="T10" s="299">
        <f t="shared" si="22"/>
        <v>0</v>
      </c>
      <c r="U10" s="299">
        <v>0</v>
      </c>
      <c r="V10" s="300">
        <v>0</v>
      </c>
      <c r="W10" s="299">
        <f t="shared" si="23"/>
        <v>0</v>
      </c>
      <c r="X10" s="299">
        <v>0</v>
      </c>
      <c r="Y10" s="300">
        <v>0</v>
      </c>
      <c r="Z10" s="299">
        <f t="shared" si="24"/>
        <v>0</v>
      </c>
      <c r="AA10" s="299">
        <v>0</v>
      </c>
      <c r="AB10" s="300">
        <v>0</v>
      </c>
      <c r="AC10" s="299">
        <f t="shared" si="25"/>
        <v>0</v>
      </c>
      <c r="AD10" s="299">
        <v>0</v>
      </c>
      <c r="AE10" s="300">
        <v>0</v>
      </c>
      <c r="AF10" s="299">
        <f t="shared" si="26"/>
        <v>0</v>
      </c>
      <c r="AG10" s="299">
        <v>0</v>
      </c>
      <c r="AH10" s="300">
        <v>0</v>
      </c>
      <c r="AI10" s="299">
        <f t="shared" si="27"/>
        <v>0</v>
      </c>
      <c r="AJ10" s="299">
        <v>0</v>
      </c>
      <c r="AK10" s="300">
        <v>0</v>
      </c>
      <c r="AL10" s="299">
        <f t="shared" si="28"/>
        <v>0</v>
      </c>
      <c r="AM10" s="299">
        <v>0</v>
      </c>
      <c r="AN10" s="300">
        <v>0</v>
      </c>
      <c r="AO10" s="299">
        <f t="shared" si="29"/>
        <v>0</v>
      </c>
      <c r="AP10" s="299">
        <v>0</v>
      </c>
      <c r="AQ10" s="300">
        <v>0</v>
      </c>
      <c r="AR10" s="299">
        <f t="shared" si="30"/>
        <v>0</v>
      </c>
      <c r="AS10" s="299">
        <v>0</v>
      </c>
      <c r="AT10" s="300">
        <v>0</v>
      </c>
      <c r="AU10" s="299">
        <f t="shared" si="31"/>
        <v>0</v>
      </c>
      <c r="AV10" s="299">
        <v>0</v>
      </c>
      <c r="AW10" s="300">
        <v>0</v>
      </c>
      <c r="AX10" s="299">
        <f t="shared" si="32"/>
        <v>0</v>
      </c>
      <c r="AY10" s="299">
        <v>0</v>
      </c>
      <c r="AZ10" s="300">
        <v>0</v>
      </c>
      <c r="BA10" s="299">
        <f t="shared" si="33"/>
        <v>0</v>
      </c>
    </row>
    <row r="11" spans="1:53">
      <c r="A11" s="284">
        <f t="shared" si="34"/>
        <v>4</v>
      </c>
      <c r="B11" s="285">
        <f t="shared" si="34"/>
        <v>46146</v>
      </c>
      <c r="C11" s="286">
        <f t="shared" si="18"/>
        <v>0</v>
      </c>
      <c r="D11" s="286">
        <f t="shared" si="18"/>
        <v>0</v>
      </c>
      <c r="E11" s="286">
        <f t="shared" si="19"/>
        <v>0</v>
      </c>
      <c r="F11" s="286">
        <f t="shared" si="0"/>
        <v>0</v>
      </c>
      <c r="G11" s="286">
        <f t="shared" si="1"/>
        <v>0</v>
      </c>
      <c r="H11" s="286">
        <f t="shared" si="2"/>
        <v>0</v>
      </c>
      <c r="I11" s="286">
        <f t="shared" si="3"/>
        <v>0</v>
      </c>
      <c r="J11" s="286"/>
      <c r="K11" s="286"/>
      <c r="L11" s="299">
        <v>0</v>
      </c>
      <c r="M11" s="300">
        <v>0</v>
      </c>
      <c r="N11" s="299">
        <f t="shared" si="20"/>
        <v>0</v>
      </c>
      <c r="O11" s="299">
        <v>0</v>
      </c>
      <c r="P11" s="300">
        <v>0</v>
      </c>
      <c r="Q11" s="299">
        <f t="shared" si="21"/>
        <v>0</v>
      </c>
      <c r="R11" s="299">
        <v>0</v>
      </c>
      <c r="S11" s="300">
        <v>0</v>
      </c>
      <c r="T11" s="299">
        <f t="shared" si="22"/>
        <v>0</v>
      </c>
      <c r="U11" s="299">
        <v>0</v>
      </c>
      <c r="V11" s="300">
        <v>0</v>
      </c>
      <c r="W11" s="299">
        <f t="shared" si="23"/>
        <v>0</v>
      </c>
      <c r="X11" s="299">
        <v>0</v>
      </c>
      <c r="Y11" s="300">
        <v>0</v>
      </c>
      <c r="Z11" s="299">
        <f t="shared" si="24"/>
        <v>0</v>
      </c>
      <c r="AA11" s="299">
        <v>0</v>
      </c>
      <c r="AB11" s="300">
        <v>0</v>
      </c>
      <c r="AC11" s="299">
        <f t="shared" si="25"/>
        <v>0</v>
      </c>
      <c r="AD11" s="299">
        <v>0</v>
      </c>
      <c r="AE11" s="300">
        <v>0</v>
      </c>
      <c r="AF11" s="299">
        <f t="shared" si="26"/>
        <v>0</v>
      </c>
      <c r="AG11" s="299">
        <v>0</v>
      </c>
      <c r="AH11" s="300">
        <v>0</v>
      </c>
      <c r="AI11" s="299">
        <f t="shared" si="27"/>
        <v>0</v>
      </c>
      <c r="AJ11" s="299">
        <v>0</v>
      </c>
      <c r="AK11" s="300">
        <v>0</v>
      </c>
      <c r="AL11" s="299">
        <f t="shared" si="28"/>
        <v>0</v>
      </c>
      <c r="AM11" s="299">
        <v>0</v>
      </c>
      <c r="AN11" s="300">
        <v>0</v>
      </c>
      <c r="AO11" s="299">
        <f t="shared" si="29"/>
        <v>0</v>
      </c>
      <c r="AP11" s="299">
        <v>0</v>
      </c>
      <c r="AQ11" s="300">
        <v>0</v>
      </c>
      <c r="AR11" s="299">
        <f t="shared" si="30"/>
        <v>0</v>
      </c>
      <c r="AS11" s="299">
        <v>0</v>
      </c>
      <c r="AT11" s="300">
        <v>0</v>
      </c>
      <c r="AU11" s="299">
        <f t="shared" si="31"/>
        <v>0</v>
      </c>
      <c r="AV11" s="299">
        <v>0</v>
      </c>
      <c r="AW11" s="300">
        <v>0</v>
      </c>
      <c r="AX11" s="299">
        <f t="shared" si="32"/>
        <v>0</v>
      </c>
      <c r="AY11" s="299">
        <v>0</v>
      </c>
      <c r="AZ11" s="300">
        <v>0</v>
      </c>
      <c r="BA11" s="299">
        <f t="shared" si="33"/>
        <v>0</v>
      </c>
    </row>
    <row r="12" spans="1:53">
      <c r="A12" s="284">
        <f t="shared" si="34"/>
        <v>5</v>
      </c>
      <c r="B12" s="285">
        <f t="shared" si="34"/>
        <v>46147</v>
      </c>
      <c r="C12" s="286">
        <f t="shared" si="18"/>
        <v>0</v>
      </c>
      <c r="D12" s="286">
        <f t="shared" si="18"/>
        <v>0</v>
      </c>
      <c r="E12" s="286">
        <f t="shared" si="19"/>
        <v>0</v>
      </c>
      <c r="F12" s="286">
        <f t="shared" si="0"/>
        <v>0</v>
      </c>
      <c r="G12" s="286">
        <f t="shared" si="1"/>
        <v>0</v>
      </c>
      <c r="H12" s="286">
        <f t="shared" si="2"/>
        <v>0</v>
      </c>
      <c r="I12" s="286">
        <f t="shared" si="3"/>
        <v>0</v>
      </c>
      <c r="J12" s="286"/>
      <c r="K12" s="286"/>
      <c r="L12" s="299">
        <v>0</v>
      </c>
      <c r="M12" s="300">
        <v>0</v>
      </c>
      <c r="N12" s="299">
        <f t="shared" si="20"/>
        <v>0</v>
      </c>
      <c r="O12" s="299">
        <v>0</v>
      </c>
      <c r="P12" s="300">
        <v>0</v>
      </c>
      <c r="Q12" s="299">
        <f t="shared" si="21"/>
        <v>0</v>
      </c>
      <c r="R12" s="299">
        <v>0</v>
      </c>
      <c r="S12" s="300">
        <v>0</v>
      </c>
      <c r="T12" s="299">
        <f t="shared" si="22"/>
        <v>0</v>
      </c>
      <c r="U12" s="299">
        <v>0</v>
      </c>
      <c r="V12" s="300">
        <v>0</v>
      </c>
      <c r="W12" s="299">
        <f t="shared" si="23"/>
        <v>0</v>
      </c>
      <c r="X12" s="299">
        <v>0</v>
      </c>
      <c r="Y12" s="300">
        <v>0</v>
      </c>
      <c r="Z12" s="299">
        <f t="shared" si="24"/>
        <v>0</v>
      </c>
      <c r="AA12" s="299">
        <v>0</v>
      </c>
      <c r="AB12" s="300">
        <v>0</v>
      </c>
      <c r="AC12" s="299">
        <f t="shared" si="25"/>
        <v>0</v>
      </c>
      <c r="AD12" s="299">
        <v>0</v>
      </c>
      <c r="AE12" s="300">
        <v>0</v>
      </c>
      <c r="AF12" s="299">
        <f t="shared" si="26"/>
        <v>0</v>
      </c>
      <c r="AG12" s="299">
        <v>0</v>
      </c>
      <c r="AH12" s="300">
        <v>0</v>
      </c>
      <c r="AI12" s="299">
        <f t="shared" si="27"/>
        <v>0</v>
      </c>
      <c r="AJ12" s="299">
        <v>0</v>
      </c>
      <c r="AK12" s="300">
        <v>0</v>
      </c>
      <c r="AL12" s="299">
        <f t="shared" si="28"/>
        <v>0</v>
      </c>
      <c r="AM12" s="299">
        <v>0</v>
      </c>
      <c r="AN12" s="300">
        <v>0</v>
      </c>
      <c r="AO12" s="299">
        <f t="shared" si="29"/>
        <v>0</v>
      </c>
      <c r="AP12" s="299">
        <v>0</v>
      </c>
      <c r="AQ12" s="300">
        <v>0</v>
      </c>
      <c r="AR12" s="299">
        <f t="shared" si="30"/>
        <v>0</v>
      </c>
      <c r="AS12" s="299">
        <v>0</v>
      </c>
      <c r="AT12" s="300">
        <v>0</v>
      </c>
      <c r="AU12" s="299">
        <f t="shared" si="31"/>
        <v>0</v>
      </c>
      <c r="AV12" s="299">
        <v>0</v>
      </c>
      <c r="AW12" s="300">
        <v>0</v>
      </c>
      <c r="AX12" s="299">
        <f t="shared" si="32"/>
        <v>0</v>
      </c>
      <c r="AY12" s="299">
        <v>0</v>
      </c>
      <c r="AZ12" s="300">
        <v>0</v>
      </c>
      <c r="BA12" s="299">
        <f t="shared" si="33"/>
        <v>0</v>
      </c>
    </row>
    <row r="13" spans="1:53">
      <c r="A13" s="284">
        <f t="shared" si="34"/>
        <v>6</v>
      </c>
      <c r="B13" s="285">
        <f t="shared" si="34"/>
        <v>46148</v>
      </c>
      <c r="C13" s="286">
        <f t="shared" si="18"/>
        <v>0</v>
      </c>
      <c r="D13" s="286">
        <f t="shared" si="18"/>
        <v>0</v>
      </c>
      <c r="E13" s="286">
        <f t="shared" si="19"/>
        <v>0</v>
      </c>
      <c r="F13" s="286">
        <f t="shared" si="0"/>
        <v>0</v>
      </c>
      <c r="G13" s="286">
        <f t="shared" si="1"/>
        <v>0</v>
      </c>
      <c r="H13" s="286">
        <f t="shared" si="2"/>
        <v>0</v>
      </c>
      <c r="I13" s="286">
        <f t="shared" si="3"/>
        <v>0</v>
      </c>
      <c r="J13" s="286"/>
      <c r="K13" s="286"/>
      <c r="L13" s="299">
        <v>0</v>
      </c>
      <c r="M13" s="300">
        <v>0</v>
      </c>
      <c r="N13" s="299">
        <f t="shared" si="20"/>
        <v>0</v>
      </c>
      <c r="O13" s="299">
        <v>0</v>
      </c>
      <c r="P13" s="300">
        <v>0</v>
      </c>
      <c r="Q13" s="299">
        <f t="shared" si="21"/>
        <v>0</v>
      </c>
      <c r="R13" s="299">
        <v>0</v>
      </c>
      <c r="S13" s="300">
        <v>0</v>
      </c>
      <c r="T13" s="299">
        <f t="shared" si="22"/>
        <v>0</v>
      </c>
      <c r="U13" s="299">
        <v>0</v>
      </c>
      <c r="V13" s="300">
        <v>0</v>
      </c>
      <c r="W13" s="299">
        <f t="shared" si="23"/>
        <v>0</v>
      </c>
      <c r="X13" s="299">
        <v>0</v>
      </c>
      <c r="Y13" s="300">
        <v>0</v>
      </c>
      <c r="Z13" s="299">
        <f t="shared" si="24"/>
        <v>0</v>
      </c>
      <c r="AA13" s="299">
        <v>0</v>
      </c>
      <c r="AB13" s="300">
        <v>0</v>
      </c>
      <c r="AC13" s="299">
        <f t="shared" si="25"/>
        <v>0</v>
      </c>
      <c r="AD13" s="299">
        <v>0</v>
      </c>
      <c r="AE13" s="300">
        <v>0</v>
      </c>
      <c r="AF13" s="299">
        <f t="shared" si="26"/>
        <v>0</v>
      </c>
      <c r="AG13" s="299">
        <v>0</v>
      </c>
      <c r="AH13" s="300">
        <v>0</v>
      </c>
      <c r="AI13" s="299">
        <f t="shared" si="27"/>
        <v>0</v>
      </c>
      <c r="AJ13" s="299">
        <v>0</v>
      </c>
      <c r="AK13" s="300">
        <v>0</v>
      </c>
      <c r="AL13" s="299">
        <f t="shared" si="28"/>
        <v>0</v>
      </c>
      <c r="AM13" s="299">
        <v>0</v>
      </c>
      <c r="AN13" s="300">
        <v>0</v>
      </c>
      <c r="AO13" s="299">
        <f t="shared" si="29"/>
        <v>0</v>
      </c>
      <c r="AP13" s="299">
        <v>0</v>
      </c>
      <c r="AQ13" s="300">
        <v>0</v>
      </c>
      <c r="AR13" s="299">
        <f t="shared" si="30"/>
        <v>0</v>
      </c>
      <c r="AS13" s="299">
        <v>0</v>
      </c>
      <c r="AT13" s="300">
        <v>0</v>
      </c>
      <c r="AU13" s="299">
        <f t="shared" si="31"/>
        <v>0</v>
      </c>
      <c r="AV13" s="299">
        <v>0</v>
      </c>
      <c r="AW13" s="300">
        <v>0</v>
      </c>
      <c r="AX13" s="299">
        <f t="shared" si="32"/>
        <v>0</v>
      </c>
      <c r="AY13" s="299">
        <v>0</v>
      </c>
      <c r="AZ13" s="300">
        <v>0</v>
      </c>
      <c r="BA13" s="299">
        <f t="shared" si="33"/>
        <v>0</v>
      </c>
    </row>
    <row r="14" spans="1:53">
      <c r="A14" s="284">
        <f t="shared" si="34"/>
        <v>7</v>
      </c>
      <c r="B14" s="285">
        <f t="shared" si="34"/>
        <v>46149</v>
      </c>
      <c r="C14" s="286">
        <f t="shared" si="18"/>
        <v>0</v>
      </c>
      <c r="D14" s="286">
        <f t="shared" si="18"/>
        <v>0</v>
      </c>
      <c r="E14" s="286">
        <f t="shared" si="19"/>
        <v>0</v>
      </c>
      <c r="F14" s="286">
        <f t="shared" si="0"/>
        <v>0</v>
      </c>
      <c r="G14" s="286">
        <f t="shared" si="1"/>
        <v>0</v>
      </c>
      <c r="H14" s="286">
        <f t="shared" si="2"/>
        <v>0</v>
      </c>
      <c r="I14" s="286">
        <f t="shared" si="3"/>
        <v>0</v>
      </c>
      <c r="J14" s="286"/>
      <c r="K14" s="286"/>
      <c r="L14" s="299">
        <v>0</v>
      </c>
      <c r="M14" s="300">
        <v>0</v>
      </c>
      <c r="N14" s="299">
        <f t="shared" si="20"/>
        <v>0</v>
      </c>
      <c r="O14" s="299">
        <v>0</v>
      </c>
      <c r="P14" s="300">
        <v>0</v>
      </c>
      <c r="Q14" s="299">
        <f t="shared" si="21"/>
        <v>0</v>
      </c>
      <c r="R14" s="299">
        <v>0</v>
      </c>
      <c r="S14" s="300">
        <v>0</v>
      </c>
      <c r="T14" s="299">
        <f t="shared" si="22"/>
        <v>0</v>
      </c>
      <c r="U14" s="299">
        <v>0</v>
      </c>
      <c r="V14" s="300">
        <v>0</v>
      </c>
      <c r="W14" s="299">
        <f t="shared" si="23"/>
        <v>0</v>
      </c>
      <c r="X14" s="299">
        <v>0</v>
      </c>
      <c r="Y14" s="300">
        <v>0</v>
      </c>
      <c r="Z14" s="299">
        <f t="shared" si="24"/>
        <v>0</v>
      </c>
      <c r="AA14" s="299">
        <v>0</v>
      </c>
      <c r="AB14" s="300">
        <v>0</v>
      </c>
      <c r="AC14" s="299">
        <f t="shared" si="25"/>
        <v>0</v>
      </c>
      <c r="AD14" s="299">
        <v>0</v>
      </c>
      <c r="AE14" s="300">
        <v>0</v>
      </c>
      <c r="AF14" s="299">
        <f t="shared" si="26"/>
        <v>0</v>
      </c>
      <c r="AG14" s="299">
        <v>0</v>
      </c>
      <c r="AH14" s="300">
        <v>0</v>
      </c>
      <c r="AI14" s="299">
        <f t="shared" si="27"/>
        <v>0</v>
      </c>
      <c r="AJ14" s="299">
        <v>0</v>
      </c>
      <c r="AK14" s="300">
        <v>0</v>
      </c>
      <c r="AL14" s="299">
        <f t="shared" si="28"/>
        <v>0</v>
      </c>
      <c r="AM14" s="299">
        <v>0</v>
      </c>
      <c r="AN14" s="300">
        <v>0</v>
      </c>
      <c r="AO14" s="299">
        <f t="shared" si="29"/>
        <v>0</v>
      </c>
      <c r="AP14" s="299">
        <v>0</v>
      </c>
      <c r="AQ14" s="300">
        <v>0</v>
      </c>
      <c r="AR14" s="299">
        <f t="shared" si="30"/>
        <v>0</v>
      </c>
      <c r="AS14" s="299">
        <v>0</v>
      </c>
      <c r="AT14" s="300">
        <v>0</v>
      </c>
      <c r="AU14" s="299">
        <f t="shared" si="31"/>
        <v>0</v>
      </c>
      <c r="AV14" s="299">
        <v>0</v>
      </c>
      <c r="AW14" s="300">
        <v>0</v>
      </c>
      <c r="AX14" s="299">
        <f t="shared" si="32"/>
        <v>0</v>
      </c>
      <c r="AY14" s="299">
        <v>0</v>
      </c>
      <c r="AZ14" s="300">
        <v>0</v>
      </c>
      <c r="BA14" s="299">
        <f t="shared" si="33"/>
        <v>0</v>
      </c>
    </row>
    <row r="15" spans="1:53">
      <c r="A15" s="284">
        <f t="shared" si="34"/>
        <v>8</v>
      </c>
      <c r="B15" s="285">
        <f t="shared" si="34"/>
        <v>46150</v>
      </c>
      <c r="C15" s="286">
        <f t="shared" si="18"/>
        <v>0</v>
      </c>
      <c r="D15" s="286">
        <f t="shared" si="18"/>
        <v>0</v>
      </c>
      <c r="E15" s="286">
        <f t="shared" si="19"/>
        <v>0</v>
      </c>
      <c r="F15" s="286">
        <f t="shared" si="0"/>
        <v>0</v>
      </c>
      <c r="G15" s="286">
        <f t="shared" si="1"/>
        <v>0</v>
      </c>
      <c r="H15" s="286">
        <f t="shared" si="2"/>
        <v>0</v>
      </c>
      <c r="I15" s="286">
        <f t="shared" si="3"/>
        <v>0</v>
      </c>
      <c r="J15" s="286"/>
      <c r="K15" s="286"/>
      <c r="L15" s="299">
        <v>0</v>
      </c>
      <c r="M15" s="300">
        <v>0</v>
      </c>
      <c r="N15" s="299">
        <f t="shared" si="20"/>
        <v>0</v>
      </c>
      <c r="O15" s="299">
        <v>0</v>
      </c>
      <c r="P15" s="300">
        <v>0</v>
      </c>
      <c r="Q15" s="299">
        <f t="shared" si="21"/>
        <v>0</v>
      </c>
      <c r="R15" s="299">
        <v>0</v>
      </c>
      <c r="S15" s="300">
        <v>0</v>
      </c>
      <c r="T15" s="299">
        <f t="shared" si="22"/>
        <v>0</v>
      </c>
      <c r="U15" s="299">
        <v>0</v>
      </c>
      <c r="V15" s="300">
        <v>0</v>
      </c>
      <c r="W15" s="299">
        <f t="shared" si="23"/>
        <v>0</v>
      </c>
      <c r="X15" s="299">
        <v>0</v>
      </c>
      <c r="Y15" s="300">
        <v>0</v>
      </c>
      <c r="Z15" s="299">
        <f t="shared" si="24"/>
        <v>0</v>
      </c>
      <c r="AA15" s="299">
        <v>0</v>
      </c>
      <c r="AB15" s="300">
        <v>0</v>
      </c>
      <c r="AC15" s="299">
        <f t="shared" si="25"/>
        <v>0</v>
      </c>
      <c r="AD15" s="299">
        <v>0</v>
      </c>
      <c r="AE15" s="300">
        <v>0</v>
      </c>
      <c r="AF15" s="299">
        <f t="shared" si="26"/>
        <v>0</v>
      </c>
      <c r="AG15" s="299">
        <v>0</v>
      </c>
      <c r="AH15" s="300">
        <v>0</v>
      </c>
      <c r="AI15" s="299">
        <f t="shared" si="27"/>
        <v>0</v>
      </c>
      <c r="AJ15" s="299">
        <v>0</v>
      </c>
      <c r="AK15" s="300">
        <v>0</v>
      </c>
      <c r="AL15" s="299">
        <f t="shared" si="28"/>
        <v>0</v>
      </c>
      <c r="AM15" s="299">
        <v>0</v>
      </c>
      <c r="AN15" s="300">
        <v>0</v>
      </c>
      <c r="AO15" s="299">
        <f t="shared" si="29"/>
        <v>0</v>
      </c>
      <c r="AP15" s="299">
        <v>0</v>
      </c>
      <c r="AQ15" s="300">
        <v>0</v>
      </c>
      <c r="AR15" s="299">
        <f t="shared" si="30"/>
        <v>0</v>
      </c>
      <c r="AS15" s="299">
        <v>0</v>
      </c>
      <c r="AT15" s="300">
        <v>0</v>
      </c>
      <c r="AU15" s="299">
        <f t="shared" si="31"/>
        <v>0</v>
      </c>
      <c r="AV15" s="299">
        <v>0</v>
      </c>
      <c r="AW15" s="300">
        <v>0</v>
      </c>
      <c r="AX15" s="299">
        <f t="shared" si="32"/>
        <v>0</v>
      </c>
      <c r="AY15" s="299">
        <v>0</v>
      </c>
      <c r="AZ15" s="300">
        <v>0</v>
      </c>
      <c r="BA15" s="299">
        <f t="shared" si="33"/>
        <v>0</v>
      </c>
    </row>
    <row r="16" spans="1:53">
      <c r="A16" s="284">
        <f t="shared" si="34"/>
        <v>9</v>
      </c>
      <c r="B16" s="285">
        <f t="shared" si="34"/>
        <v>46151</v>
      </c>
      <c r="C16" s="286">
        <f t="shared" si="18"/>
        <v>0</v>
      </c>
      <c r="D16" s="286">
        <f t="shared" si="18"/>
        <v>0</v>
      </c>
      <c r="E16" s="286">
        <f t="shared" si="19"/>
        <v>0</v>
      </c>
      <c r="F16" s="286">
        <f t="shared" si="0"/>
        <v>0</v>
      </c>
      <c r="G16" s="286">
        <f t="shared" si="1"/>
        <v>0</v>
      </c>
      <c r="H16" s="286">
        <f t="shared" si="2"/>
        <v>0</v>
      </c>
      <c r="I16" s="286">
        <f t="shared" si="3"/>
        <v>0</v>
      </c>
      <c r="J16" s="286"/>
      <c r="K16" s="286"/>
      <c r="L16" s="299">
        <v>0</v>
      </c>
      <c r="M16" s="300">
        <v>0</v>
      </c>
      <c r="N16" s="299">
        <f t="shared" si="20"/>
        <v>0</v>
      </c>
      <c r="O16" s="299">
        <v>0</v>
      </c>
      <c r="P16" s="300">
        <v>0</v>
      </c>
      <c r="Q16" s="299">
        <f t="shared" si="21"/>
        <v>0</v>
      </c>
      <c r="R16" s="299">
        <v>0</v>
      </c>
      <c r="S16" s="300">
        <v>0</v>
      </c>
      <c r="T16" s="299">
        <f t="shared" si="22"/>
        <v>0</v>
      </c>
      <c r="U16" s="299">
        <v>0</v>
      </c>
      <c r="V16" s="300">
        <v>0</v>
      </c>
      <c r="W16" s="299">
        <f t="shared" si="23"/>
        <v>0</v>
      </c>
      <c r="X16" s="299">
        <v>0</v>
      </c>
      <c r="Y16" s="300">
        <v>0</v>
      </c>
      <c r="Z16" s="299">
        <f t="shared" si="24"/>
        <v>0</v>
      </c>
      <c r="AA16" s="299">
        <v>0</v>
      </c>
      <c r="AB16" s="300">
        <v>0</v>
      </c>
      <c r="AC16" s="299">
        <f t="shared" si="25"/>
        <v>0</v>
      </c>
      <c r="AD16" s="299">
        <v>0</v>
      </c>
      <c r="AE16" s="300">
        <v>0</v>
      </c>
      <c r="AF16" s="299">
        <f t="shared" si="26"/>
        <v>0</v>
      </c>
      <c r="AG16" s="299">
        <v>0</v>
      </c>
      <c r="AH16" s="300">
        <v>0</v>
      </c>
      <c r="AI16" s="299">
        <f t="shared" si="27"/>
        <v>0</v>
      </c>
      <c r="AJ16" s="299">
        <v>0</v>
      </c>
      <c r="AK16" s="300">
        <v>0</v>
      </c>
      <c r="AL16" s="299">
        <f t="shared" si="28"/>
        <v>0</v>
      </c>
      <c r="AM16" s="299">
        <v>0</v>
      </c>
      <c r="AN16" s="300">
        <v>0</v>
      </c>
      <c r="AO16" s="299">
        <f t="shared" si="29"/>
        <v>0</v>
      </c>
      <c r="AP16" s="299">
        <v>0</v>
      </c>
      <c r="AQ16" s="300">
        <v>0</v>
      </c>
      <c r="AR16" s="299">
        <f t="shared" si="30"/>
        <v>0</v>
      </c>
      <c r="AS16" s="299">
        <v>0</v>
      </c>
      <c r="AT16" s="300">
        <v>0</v>
      </c>
      <c r="AU16" s="299">
        <f t="shared" si="31"/>
        <v>0</v>
      </c>
      <c r="AV16" s="299">
        <v>0</v>
      </c>
      <c r="AW16" s="300">
        <v>0</v>
      </c>
      <c r="AX16" s="299">
        <f t="shared" si="32"/>
        <v>0</v>
      </c>
      <c r="AY16" s="299">
        <v>0</v>
      </c>
      <c r="AZ16" s="300">
        <v>0</v>
      </c>
      <c r="BA16" s="299">
        <f t="shared" si="33"/>
        <v>0</v>
      </c>
    </row>
    <row r="17" spans="1:53">
      <c r="A17" s="284">
        <f t="shared" si="34"/>
        <v>10</v>
      </c>
      <c r="B17" s="285">
        <f t="shared" si="34"/>
        <v>46152</v>
      </c>
      <c r="C17" s="286">
        <f t="shared" si="18"/>
        <v>0</v>
      </c>
      <c r="D17" s="286">
        <f t="shared" si="18"/>
        <v>0</v>
      </c>
      <c r="E17" s="286">
        <f t="shared" si="19"/>
        <v>0</v>
      </c>
      <c r="F17" s="286">
        <f t="shared" si="0"/>
        <v>0</v>
      </c>
      <c r="G17" s="286">
        <f t="shared" si="1"/>
        <v>0</v>
      </c>
      <c r="H17" s="286">
        <f t="shared" si="2"/>
        <v>0</v>
      </c>
      <c r="I17" s="286">
        <f t="shared" si="3"/>
        <v>0</v>
      </c>
      <c r="J17" s="286"/>
      <c r="K17" s="286"/>
      <c r="L17" s="299">
        <v>0</v>
      </c>
      <c r="M17" s="300">
        <v>0</v>
      </c>
      <c r="N17" s="299">
        <f t="shared" si="20"/>
        <v>0</v>
      </c>
      <c r="O17" s="299">
        <v>0</v>
      </c>
      <c r="P17" s="300">
        <v>0</v>
      </c>
      <c r="Q17" s="299">
        <f t="shared" si="21"/>
        <v>0</v>
      </c>
      <c r="R17" s="299">
        <v>0</v>
      </c>
      <c r="S17" s="300">
        <v>0</v>
      </c>
      <c r="T17" s="299">
        <f t="shared" si="22"/>
        <v>0</v>
      </c>
      <c r="U17" s="299">
        <v>0</v>
      </c>
      <c r="V17" s="300">
        <v>0</v>
      </c>
      <c r="W17" s="299">
        <f t="shared" si="23"/>
        <v>0</v>
      </c>
      <c r="X17" s="299">
        <v>0</v>
      </c>
      <c r="Y17" s="300">
        <v>0</v>
      </c>
      <c r="Z17" s="299">
        <f t="shared" si="24"/>
        <v>0</v>
      </c>
      <c r="AA17" s="299">
        <v>0</v>
      </c>
      <c r="AB17" s="300">
        <v>0</v>
      </c>
      <c r="AC17" s="299">
        <f t="shared" si="25"/>
        <v>0</v>
      </c>
      <c r="AD17" s="299">
        <v>0</v>
      </c>
      <c r="AE17" s="300">
        <v>0</v>
      </c>
      <c r="AF17" s="299">
        <f t="shared" si="26"/>
        <v>0</v>
      </c>
      <c r="AG17" s="299">
        <v>0</v>
      </c>
      <c r="AH17" s="300">
        <v>0</v>
      </c>
      <c r="AI17" s="299">
        <f t="shared" si="27"/>
        <v>0</v>
      </c>
      <c r="AJ17" s="299">
        <v>0</v>
      </c>
      <c r="AK17" s="300">
        <v>0</v>
      </c>
      <c r="AL17" s="299">
        <f t="shared" si="28"/>
        <v>0</v>
      </c>
      <c r="AM17" s="299">
        <v>0</v>
      </c>
      <c r="AN17" s="300">
        <v>0</v>
      </c>
      <c r="AO17" s="299">
        <f t="shared" si="29"/>
        <v>0</v>
      </c>
      <c r="AP17" s="299">
        <v>0</v>
      </c>
      <c r="AQ17" s="300">
        <v>0</v>
      </c>
      <c r="AR17" s="299">
        <f t="shared" si="30"/>
        <v>0</v>
      </c>
      <c r="AS17" s="299">
        <v>0</v>
      </c>
      <c r="AT17" s="300">
        <v>0</v>
      </c>
      <c r="AU17" s="299">
        <f t="shared" si="31"/>
        <v>0</v>
      </c>
      <c r="AV17" s="299">
        <v>0</v>
      </c>
      <c r="AW17" s="300">
        <v>0</v>
      </c>
      <c r="AX17" s="299">
        <f t="shared" si="32"/>
        <v>0</v>
      </c>
      <c r="AY17" s="299">
        <v>0</v>
      </c>
      <c r="AZ17" s="300">
        <v>0</v>
      </c>
      <c r="BA17" s="299">
        <f t="shared" si="33"/>
        <v>0</v>
      </c>
    </row>
    <row r="18" spans="1:53">
      <c r="A18" s="284">
        <f t="shared" si="34"/>
        <v>11</v>
      </c>
      <c r="B18" s="285">
        <f t="shared" si="34"/>
        <v>46153</v>
      </c>
      <c r="C18" s="286">
        <f t="shared" si="18"/>
        <v>0</v>
      </c>
      <c r="D18" s="286">
        <f t="shared" si="18"/>
        <v>0</v>
      </c>
      <c r="E18" s="286">
        <f t="shared" si="19"/>
        <v>0</v>
      </c>
      <c r="F18" s="286">
        <f t="shared" si="0"/>
        <v>0</v>
      </c>
      <c r="G18" s="286">
        <f t="shared" si="1"/>
        <v>0</v>
      </c>
      <c r="H18" s="286">
        <f t="shared" si="2"/>
        <v>0</v>
      </c>
      <c r="I18" s="286">
        <f t="shared" si="3"/>
        <v>0</v>
      </c>
      <c r="J18" s="286"/>
      <c r="K18" s="286"/>
      <c r="L18" s="299">
        <v>0</v>
      </c>
      <c r="M18" s="300">
        <v>0</v>
      </c>
      <c r="N18" s="299">
        <f t="shared" si="20"/>
        <v>0</v>
      </c>
      <c r="O18" s="299">
        <v>0</v>
      </c>
      <c r="P18" s="300">
        <v>0</v>
      </c>
      <c r="Q18" s="299">
        <f t="shared" si="21"/>
        <v>0</v>
      </c>
      <c r="R18" s="299">
        <v>0</v>
      </c>
      <c r="S18" s="300">
        <v>0</v>
      </c>
      <c r="T18" s="299">
        <f t="shared" si="22"/>
        <v>0</v>
      </c>
      <c r="U18" s="299">
        <v>0</v>
      </c>
      <c r="V18" s="300">
        <v>0</v>
      </c>
      <c r="W18" s="299">
        <f t="shared" si="23"/>
        <v>0</v>
      </c>
      <c r="X18" s="299">
        <v>0</v>
      </c>
      <c r="Y18" s="300">
        <v>0</v>
      </c>
      <c r="Z18" s="299">
        <f t="shared" si="24"/>
        <v>0</v>
      </c>
      <c r="AA18" s="299">
        <v>0</v>
      </c>
      <c r="AB18" s="300">
        <v>0</v>
      </c>
      <c r="AC18" s="299">
        <f t="shared" si="25"/>
        <v>0</v>
      </c>
      <c r="AD18" s="299">
        <v>0</v>
      </c>
      <c r="AE18" s="300">
        <v>0</v>
      </c>
      <c r="AF18" s="299">
        <f t="shared" si="26"/>
        <v>0</v>
      </c>
      <c r="AG18" s="299">
        <v>0</v>
      </c>
      <c r="AH18" s="300">
        <v>0</v>
      </c>
      <c r="AI18" s="299">
        <f t="shared" si="27"/>
        <v>0</v>
      </c>
      <c r="AJ18" s="299">
        <v>0</v>
      </c>
      <c r="AK18" s="300">
        <v>0</v>
      </c>
      <c r="AL18" s="299">
        <f t="shared" si="28"/>
        <v>0</v>
      </c>
      <c r="AM18" s="299">
        <v>0</v>
      </c>
      <c r="AN18" s="300">
        <v>0</v>
      </c>
      <c r="AO18" s="299">
        <f t="shared" si="29"/>
        <v>0</v>
      </c>
      <c r="AP18" s="299">
        <v>0</v>
      </c>
      <c r="AQ18" s="300">
        <v>0</v>
      </c>
      <c r="AR18" s="299">
        <f t="shared" si="30"/>
        <v>0</v>
      </c>
      <c r="AS18" s="299">
        <v>0</v>
      </c>
      <c r="AT18" s="300">
        <v>0</v>
      </c>
      <c r="AU18" s="299">
        <f t="shared" si="31"/>
        <v>0</v>
      </c>
      <c r="AV18" s="299">
        <v>0</v>
      </c>
      <c r="AW18" s="300">
        <v>0</v>
      </c>
      <c r="AX18" s="299">
        <f t="shared" si="32"/>
        <v>0</v>
      </c>
      <c r="AY18" s="299">
        <v>0</v>
      </c>
      <c r="AZ18" s="300">
        <v>0</v>
      </c>
      <c r="BA18" s="299">
        <f t="shared" si="33"/>
        <v>0</v>
      </c>
    </row>
    <row r="19" spans="1:53">
      <c r="A19" s="284">
        <f t="shared" si="34"/>
        <v>12</v>
      </c>
      <c r="B19" s="285">
        <f t="shared" si="34"/>
        <v>46154</v>
      </c>
      <c r="C19" s="286">
        <f t="shared" si="18"/>
        <v>0</v>
      </c>
      <c r="D19" s="286">
        <f t="shared" si="18"/>
        <v>0</v>
      </c>
      <c r="E19" s="286">
        <f t="shared" si="19"/>
        <v>0</v>
      </c>
      <c r="F19" s="286">
        <f t="shared" si="0"/>
        <v>0</v>
      </c>
      <c r="G19" s="286">
        <f t="shared" si="1"/>
        <v>0</v>
      </c>
      <c r="H19" s="286">
        <f t="shared" si="2"/>
        <v>0</v>
      </c>
      <c r="I19" s="286">
        <f t="shared" si="3"/>
        <v>0</v>
      </c>
      <c r="J19" s="286"/>
      <c r="K19" s="286"/>
      <c r="L19" s="299">
        <v>0</v>
      </c>
      <c r="M19" s="300">
        <v>0</v>
      </c>
      <c r="N19" s="299">
        <f t="shared" si="20"/>
        <v>0</v>
      </c>
      <c r="O19" s="299">
        <v>0</v>
      </c>
      <c r="P19" s="300">
        <v>0</v>
      </c>
      <c r="Q19" s="299">
        <f t="shared" si="21"/>
        <v>0</v>
      </c>
      <c r="R19" s="299">
        <v>0</v>
      </c>
      <c r="S19" s="300">
        <v>0</v>
      </c>
      <c r="T19" s="299">
        <f t="shared" si="22"/>
        <v>0</v>
      </c>
      <c r="U19" s="299">
        <v>0</v>
      </c>
      <c r="V19" s="300">
        <v>0</v>
      </c>
      <c r="W19" s="299">
        <f t="shared" si="23"/>
        <v>0</v>
      </c>
      <c r="X19" s="299">
        <v>0</v>
      </c>
      <c r="Y19" s="300">
        <v>0</v>
      </c>
      <c r="Z19" s="299">
        <f t="shared" si="24"/>
        <v>0</v>
      </c>
      <c r="AA19" s="299">
        <v>0</v>
      </c>
      <c r="AB19" s="300">
        <v>0</v>
      </c>
      <c r="AC19" s="299">
        <f t="shared" si="25"/>
        <v>0</v>
      </c>
      <c r="AD19" s="299">
        <v>0</v>
      </c>
      <c r="AE19" s="300">
        <v>0</v>
      </c>
      <c r="AF19" s="299">
        <f t="shared" si="26"/>
        <v>0</v>
      </c>
      <c r="AG19" s="299">
        <v>0</v>
      </c>
      <c r="AH19" s="300">
        <v>0</v>
      </c>
      <c r="AI19" s="299">
        <f t="shared" si="27"/>
        <v>0</v>
      </c>
      <c r="AJ19" s="299">
        <v>0</v>
      </c>
      <c r="AK19" s="300">
        <v>0</v>
      </c>
      <c r="AL19" s="299">
        <f t="shared" si="28"/>
        <v>0</v>
      </c>
      <c r="AM19" s="299">
        <v>0</v>
      </c>
      <c r="AN19" s="300">
        <v>0</v>
      </c>
      <c r="AO19" s="299">
        <f t="shared" si="29"/>
        <v>0</v>
      </c>
      <c r="AP19" s="299">
        <v>0</v>
      </c>
      <c r="AQ19" s="300">
        <v>0</v>
      </c>
      <c r="AR19" s="299">
        <f t="shared" si="30"/>
        <v>0</v>
      </c>
      <c r="AS19" s="299">
        <v>0</v>
      </c>
      <c r="AT19" s="300">
        <v>0</v>
      </c>
      <c r="AU19" s="299">
        <f t="shared" si="31"/>
        <v>0</v>
      </c>
      <c r="AV19" s="299">
        <v>0</v>
      </c>
      <c r="AW19" s="300">
        <v>0</v>
      </c>
      <c r="AX19" s="299">
        <f t="shared" si="32"/>
        <v>0</v>
      </c>
      <c r="AY19" s="299">
        <v>0</v>
      </c>
      <c r="AZ19" s="300">
        <v>0</v>
      </c>
      <c r="BA19" s="299">
        <f t="shared" si="33"/>
        <v>0</v>
      </c>
    </row>
    <row r="20" spans="1:53">
      <c r="A20" s="284">
        <f t="shared" si="34"/>
        <v>13</v>
      </c>
      <c r="B20" s="285">
        <f t="shared" si="34"/>
        <v>46155</v>
      </c>
      <c r="C20" s="286">
        <f t="shared" si="18"/>
        <v>0</v>
      </c>
      <c r="D20" s="286">
        <f t="shared" si="18"/>
        <v>0</v>
      </c>
      <c r="E20" s="286">
        <f t="shared" si="19"/>
        <v>0</v>
      </c>
      <c r="F20" s="286">
        <f t="shared" si="0"/>
        <v>0</v>
      </c>
      <c r="G20" s="286">
        <f t="shared" si="1"/>
        <v>0</v>
      </c>
      <c r="H20" s="286">
        <f t="shared" si="2"/>
        <v>0</v>
      </c>
      <c r="I20" s="286">
        <f t="shared" si="3"/>
        <v>0</v>
      </c>
      <c r="J20" s="286"/>
      <c r="K20" s="286"/>
      <c r="L20" s="299">
        <v>0</v>
      </c>
      <c r="M20" s="300">
        <v>0</v>
      </c>
      <c r="N20" s="299">
        <f t="shared" si="20"/>
        <v>0</v>
      </c>
      <c r="O20" s="299">
        <v>0</v>
      </c>
      <c r="P20" s="300">
        <v>0</v>
      </c>
      <c r="Q20" s="299">
        <f t="shared" si="21"/>
        <v>0</v>
      </c>
      <c r="R20" s="299">
        <v>0</v>
      </c>
      <c r="S20" s="300">
        <v>0</v>
      </c>
      <c r="T20" s="299">
        <f t="shared" si="22"/>
        <v>0</v>
      </c>
      <c r="U20" s="299">
        <v>0</v>
      </c>
      <c r="V20" s="300">
        <v>0</v>
      </c>
      <c r="W20" s="299">
        <f t="shared" si="23"/>
        <v>0</v>
      </c>
      <c r="X20" s="299">
        <v>0</v>
      </c>
      <c r="Y20" s="300">
        <v>0</v>
      </c>
      <c r="Z20" s="299">
        <f t="shared" si="24"/>
        <v>0</v>
      </c>
      <c r="AA20" s="299">
        <v>0</v>
      </c>
      <c r="AB20" s="300">
        <v>0</v>
      </c>
      <c r="AC20" s="299">
        <f t="shared" si="25"/>
        <v>0</v>
      </c>
      <c r="AD20" s="299">
        <v>0</v>
      </c>
      <c r="AE20" s="300">
        <v>0</v>
      </c>
      <c r="AF20" s="299">
        <f t="shared" si="26"/>
        <v>0</v>
      </c>
      <c r="AG20" s="299">
        <v>0</v>
      </c>
      <c r="AH20" s="300">
        <v>0</v>
      </c>
      <c r="AI20" s="299">
        <f t="shared" si="27"/>
        <v>0</v>
      </c>
      <c r="AJ20" s="299">
        <v>0</v>
      </c>
      <c r="AK20" s="300">
        <v>0</v>
      </c>
      <c r="AL20" s="299">
        <f t="shared" si="28"/>
        <v>0</v>
      </c>
      <c r="AM20" s="299">
        <v>0</v>
      </c>
      <c r="AN20" s="300">
        <v>0</v>
      </c>
      <c r="AO20" s="299">
        <f t="shared" si="29"/>
        <v>0</v>
      </c>
      <c r="AP20" s="299">
        <v>0</v>
      </c>
      <c r="AQ20" s="300">
        <v>0</v>
      </c>
      <c r="AR20" s="299">
        <f t="shared" si="30"/>
        <v>0</v>
      </c>
      <c r="AS20" s="299">
        <v>0</v>
      </c>
      <c r="AT20" s="300">
        <v>0</v>
      </c>
      <c r="AU20" s="299">
        <f t="shared" si="31"/>
        <v>0</v>
      </c>
      <c r="AV20" s="299">
        <v>0</v>
      </c>
      <c r="AW20" s="300">
        <v>0</v>
      </c>
      <c r="AX20" s="299">
        <f t="shared" si="32"/>
        <v>0</v>
      </c>
      <c r="AY20" s="299">
        <v>0</v>
      </c>
      <c r="AZ20" s="300">
        <v>0</v>
      </c>
      <c r="BA20" s="299">
        <f t="shared" si="33"/>
        <v>0</v>
      </c>
    </row>
    <row r="21" spans="1:53">
      <c r="A21" s="284">
        <f t="shared" si="34"/>
        <v>14</v>
      </c>
      <c r="B21" s="285">
        <f t="shared" si="34"/>
        <v>46156</v>
      </c>
      <c r="C21" s="286">
        <f t="shared" si="18"/>
        <v>0</v>
      </c>
      <c r="D21" s="286">
        <f t="shared" si="18"/>
        <v>0</v>
      </c>
      <c r="E21" s="286">
        <f t="shared" si="19"/>
        <v>0</v>
      </c>
      <c r="F21" s="286">
        <f t="shared" si="0"/>
        <v>0</v>
      </c>
      <c r="G21" s="286">
        <f t="shared" si="1"/>
        <v>0</v>
      </c>
      <c r="H21" s="286">
        <f t="shared" si="2"/>
        <v>0</v>
      </c>
      <c r="I21" s="286">
        <f t="shared" si="3"/>
        <v>0</v>
      </c>
      <c r="J21" s="286"/>
      <c r="K21" s="286"/>
      <c r="L21" s="299">
        <v>0</v>
      </c>
      <c r="M21" s="300">
        <v>0</v>
      </c>
      <c r="N21" s="299">
        <f t="shared" si="20"/>
        <v>0</v>
      </c>
      <c r="O21" s="299">
        <v>0</v>
      </c>
      <c r="P21" s="300">
        <v>0</v>
      </c>
      <c r="Q21" s="299">
        <f t="shared" si="21"/>
        <v>0</v>
      </c>
      <c r="R21" s="299">
        <v>0</v>
      </c>
      <c r="S21" s="300">
        <v>0</v>
      </c>
      <c r="T21" s="299">
        <f t="shared" si="22"/>
        <v>0</v>
      </c>
      <c r="U21" s="299">
        <v>0</v>
      </c>
      <c r="V21" s="300">
        <v>0</v>
      </c>
      <c r="W21" s="299">
        <f t="shared" si="23"/>
        <v>0</v>
      </c>
      <c r="X21" s="299">
        <v>0</v>
      </c>
      <c r="Y21" s="300">
        <v>0</v>
      </c>
      <c r="Z21" s="299">
        <f t="shared" si="24"/>
        <v>0</v>
      </c>
      <c r="AA21" s="299">
        <v>0</v>
      </c>
      <c r="AB21" s="300">
        <v>0</v>
      </c>
      <c r="AC21" s="299">
        <f t="shared" si="25"/>
        <v>0</v>
      </c>
      <c r="AD21" s="299">
        <v>0</v>
      </c>
      <c r="AE21" s="300">
        <v>0</v>
      </c>
      <c r="AF21" s="299">
        <f t="shared" si="26"/>
        <v>0</v>
      </c>
      <c r="AG21" s="299">
        <v>0</v>
      </c>
      <c r="AH21" s="300">
        <v>0</v>
      </c>
      <c r="AI21" s="299">
        <f t="shared" si="27"/>
        <v>0</v>
      </c>
      <c r="AJ21" s="299">
        <v>0</v>
      </c>
      <c r="AK21" s="300">
        <v>0</v>
      </c>
      <c r="AL21" s="299">
        <f t="shared" si="28"/>
        <v>0</v>
      </c>
      <c r="AM21" s="299">
        <v>0</v>
      </c>
      <c r="AN21" s="300">
        <v>0</v>
      </c>
      <c r="AO21" s="299">
        <f t="shared" si="29"/>
        <v>0</v>
      </c>
      <c r="AP21" s="299">
        <v>0</v>
      </c>
      <c r="AQ21" s="300">
        <v>0</v>
      </c>
      <c r="AR21" s="299">
        <f t="shared" si="30"/>
        <v>0</v>
      </c>
      <c r="AS21" s="299">
        <v>0</v>
      </c>
      <c r="AT21" s="300">
        <v>0</v>
      </c>
      <c r="AU21" s="299">
        <f t="shared" si="31"/>
        <v>0</v>
      </c>
      <c r="AV21" s="299">
        <v>0</v>
      </c>
      <c r="AW21" s="300">
        <v>0</v>
      </c>
      <c r="AX21" s="299">
        <f t="shared" si="32"/>
        <v>0</v>
      </c>
      <c r="AY21" s="299">
        <v>0</v>
      </c>
      <c r="AZ21" s="300">
        <v>0</v>
      </c>
      <c r="BA21" s="299">
        <f t="shared" si="33"/>
        <v>0</v>
      </c>
    </row>
    <row r="22" spans="1:53">
      <c r="A22" s="284">
        <f t="shared" si="34"/>
        <v>15</v>
      </c>
      <c r="B22" s="285">
        <f t="shared" si="34"/>
        <v>46157</v>
      </c>
      <c r="C22" s="286">
        <f t="shared" si="18"/>
        <v>0</v>
      </c>
      <c r="D22" s="286">
        <f t="shared" si="18"/>
        <v>0</v>
      </c>
      <c r="E22" s="286">
        <f t="shared" si="19"/>
        <v>0</v>
      </c>
      <c r="F22" s="286">
        <f t="shared" si="0"/>
        <v>0</v>
      </c>
      <c r="G22" s="286">
        <f t="shared" si="1"/>
        <v>0</v>
      </c>
      <c r="H22" s="286">
        <f t="shared" si="2"/>
        <v>0</v>
      </c>
      <c r="I22" s="286">
        <f t="shared" si="3"/>
        <v>0</v>
      </c>
      <c r="J22" s="286"/>
      <c r="K22" s="286"/>
      <c r="L22" s="299">
        <v>0</v>
      </c>
      <c r="M22" s="300">
        <v>0</v>
      </c>
      <c r="N22" s="299">
        <f t="shared" si="20"/>
        <v>0</v>
      </c>
      <c r="O22" s="299">
        <v>0</v>
      </c>
      <c r="P22" s="300">
        <v>0</v>
      </c>
      <c r="Q22" s="299">
        <f t="shared" si="21"/>
        <v>0</v>
      </c>
      <c r="R22" s="299">
        <v>0</v>
      </c>
      <c r="S22" s="300">
        <v>0</v>
      </c>
      <c r="T22" s="299">
        <f t="shared" si="22"/>
        <v>0</v>
      </c>
      <c r="U22" s="299">
        <v>0</v>
      </c>
      <c r="V22" s="300">
        <v>0</v>
      </c>
      <c r="W22" s="299">
        <f t="shared" si="23"/>
        <v>0</v>
      </c>
      <c r="X22" s="299">
        <v>0</v>
      </c>
      <c r="Y22" s="300">
        <v>0</v>
      </c>
      <c r="Z22" s="299">
        <f t="shared" si="24"/>
        <v>0</v>
      </c>
      <c r="AA22" s="299">
        <v>0</v>
      </c>
      <c r="AB22" s="300">
        <v>0</v>
      </c>
      <c r="AC22" s="299">
        <f t="shared" si="25"/>
        <v>0</v>
      </c>
      <c r="AD22" s="299">
        <v>0</v>
      </c>
      <c r="AE22" s="300">
        <v>0</v>
      </c>
      <c r="AF22" s="299">
        <f t="shared" si="26"/>
        <v>0</v>
      </c>
      <c r="AG22" s="299">
        <v>0</v>
      </c>
      <c r="AH22" s="300">
        <v>0</v>
      </c>
      <c r="AI22" s="299">
        <f t="shared" si="27"/>
        <v>0</v>
      </c>
      <c r="AJ22" s="299">
        <v>0</v>
      </c>
      <c r="AK22" s="300">
        <v>0</v>
      </c>
      <c r="AL22" s="299">
        <f t="shared" si="28"/>
        <v>0</v>
      </c>
      <c r="AM22" s="299">
        <v>0</v>
      </c>
      <c r="AN22" s="300">
        <v>0</v>
      </c>
      <c r="AO22" s="299">
        <f t="shared" si="29"/>
        <v>0</v>
      </c>
      <c r="AP22" s="299">
        <v>0</v>
      </c>
      <c r="AQ22" s="300">
        <v>0</v>
      </c>
      <c r="AR22" s="299">
        <f t="shared" si="30"/>
        <v>0</v>
      </c>
      <c r="AS22" s="299">
        <v>0</v>
      </c>
      <c r="AT22" s="300">
        <v>0</v>
      </c>
      <c r="AU22" s="299">
        <f t="shared" si="31"/>
        <v>0</v>
      </c>
      <c r="AV22" s="299">
        <v>0</v>
      </c>
      <c r="AW22" s="300">
        <v>0</v>
      </c>
      <c r="AX22" s="299">
        <f t="shared" si="32"/>
        <v>0</v>
      </c>
      <c r="AY22" s="299">
        <v>0</v>
      </c>
      <c r="AZ22" s="300">
        <v>0</v>
      </c>
      <c r="BA22" s="299">
        <f t="shared" si="33"/>
        <v>0</v>
      </c>
    </row>
    <row r="23" spans="1:53">
      <c r="A23" s="284">
        <f t="shared" si="34"/>
        <v>16</v>
      </c>
      <c r="B23" s="285">
        <f t="shared" si="34"/>
        <v>46158</v>
      </c>
      <c r="C23" s="286">
        <f t="shared" si="18"/>
        <v>20000</v>
      </c>
      <c r="D23" s="286">
        <f t="shared" si="18"/>
        <v>0</v>
      </c>
      <c r="E23" s="286">
        <f t="shared" si="19"/>
        <v>-20000</v>
      </c>
      <c r="F23" s="286">
        <f t="shared" si="0"/>
        <v>20000</v>
      </c>
      <c r="G23" s="286">
        <f t="shared" si="1"/>
        <v>0</v>
      </c>
      <c r="H23" s="286">
        <f t="shared" si="2"/>
        <v>0</v>
      </c>
      <c r="I23" s="286">
        <f t="shared" si="3"/>
        <v>0</v>
      </c>
      <c r="J23" s="286"/>
      <c r="K23" s="286"/>
      <c r="L23" s="299">
        <v>0</v>
      </c>
      <c r="M23" s="300">
        <v>0</v>
      </c>
      <c r="N23" s="299">
        <f t="shared" si="20"/>
        <v>0</v>
      </c>
      <c r="O23" s="299">
        <v>5000</v>
      </c>
      <c r="P23" s="300">
        <v>0</v>
      </c>
      <c r="Q23" s="299">
        <f t="shared" si="21"/>
        <v>-5000</v>
      </c>
      <c r="R23" s="299">
        <v>0</v>
      </c>
      <c r="S23" s="300">
        <v>0</v>
      </c>
      <c r="T23" s="299">
        <f t="shared" si="22"/>
        <v>0</v>
      </c>
      <c r="U23" s="299">
        <v>0</v>
      </c>
      <c r="V23" s="300">
        <v>0</v>
      </c>
      <c r="W23" s="299">
        <f t="shared" si="23"/>
        <v>0</v>
      </c>
      <c r="X23" s="299">
        <v>0</v>
      </c>
      <c r="Y23" s="300">
        <v>0</v>
      </c>
      <c r="Z23" s="299">
        <f t="shared" si="24"/>
        <v>0</v>
      </c>
      <c r="AA23" s="299">
        <v>5000</v>
      </c>
      <c r="AB23" s="300">
        <v>0</v>
      </c>
      <c r="AC23" s="299">
        <f t="shared" si="25"/>
        <v>-5000</v>
      </c>
      <c r="AD23" s="299">
        <v>0</v>
      </c>
      <c r="AE23" s="300">
        <v>0</v>
      </c>
      <c r="AF23" s="299">
        <f t="shared" si="26"/>
        <v>0</v>
      </c>
      <c r="AG23" s="299">
        <v>5000</v>
      </c>
      <c r="AH23" s="300">
        <v>0</v>
      </c>
      <c r="AI23" s="299">
        <f t="shared" si="27"/>
        <v>-5000</v>
      </c>
      <c r="AJ23" s="299">
        <v>0</v>
      </c>
      <c r="AK23" s="300">
        <v>0</v>
      </c>
      <c r="AL23" s="299">
        <f t="shared" si="28"/>
        <v>0</v>
      </c>
      <c r="AM23" s="299">
        <v>5000</v>
      </c>
      <c r="AN23" s="300">
        <v>0</v>
      </c>
      <c r="AO23" s="299">
        <f t="shared" si="29"/>
        <v>-5000</v>
      </c>
      <c r="AP23" s="299">
        <v>0</v>
      </c>
      <c r="AQ23" s="300">
        <v>0</v>
      </c>
      <c r="AR23" s="299">
        <f t="shared" si="30"/>
        <v>0</v>
      </c>
      <c r="AS23" s="299">
        <v>0</v>
      </c>
      <c r="AT23" s="300">
        <v>0</v>
      </c>
      <c r="AU23" s="299">
        <f t="shared" si="31"/>
        <v>0</v>
      </c>
      <c r="AV23" s="299">
        <v>0</v>
      </c>
      <c r="AW23" s="300">
        <v>0</v>
      </c>
      <c r="AX23" s="299">
        <f t="shared" si="32"/>
        <v>0</v>
      </c>
      <c r="AY23" s="299">
        <v>0</v>
      </c>
      <c r="AZ23" s="300">
        <v>0</v>
      </c>
      <c r="BA23" s="299">
        <f t="shared" si="33"/>
        <v>0</v>
      </c>
    </row>
    <row r="24" spans="1:53">
      <c r="A24" s="284">
        <f t="shared" si="34"/>
        <v>17</v>
      </c>
      <c r="B24" s="285">
        <f t="shared" si="34"/>
        <v>46159</v>
      </c>
      <c r="C24" s="286">
        <f t="shared" si="18"/>
        <v>20000</v>
      </c>
      <c r="D24" s="286">
        <f t="shared" si="18"/>
        <v>0</v>
      </c>
      <c r="E24" s="286">
        <f t="shared" si="19"/>
        <v>-20000</v>
      </c>
      <c r="F24" s="286">
        <f t="shared" si="0"/>
        <v>20000</v>
      </c>
      <c r="G24" s="286">
        <f t="shared" si="1"/>
        <v>0</v>
      </c>
      <c r="H24" s="286">
        <f t="shared" si="2"/>
        <v>0</v>
      </c>
      <c r="I24" s="286">
        <f t="shared" si="3"/>
        <v>0</v>
      </c>
      <c r="J24" s="286"/>
      <c r="K24" s="286"/>
      <c r="L24" s="299">
        <v>0</v>
      </c>
      <c r="M24" s="300">
        <v>0</v>
      </c>
      <c r="N24" s="299">
        <f t="shared" si="20"/>
        <v>0</v>
      </c>
      <c r="O24" s="299">
        <v>5000</v>
      </c>
      <c r="P24" s="300">
        <v>0</v>
      </c>
      <c r="Q24" s="299">
        <f t="shared" si="21"/>
        <v>-5000</v>
      </c>
      <c r="R24" s="299">
        <v>0</v>
      </c>
      <c r="S24" s="300">
        <v>0</v>
      </c>
      <c r="T24" s="299">
        <f t="shared" si="22"/>
        <v>0</v>
      </c>
      <c r="U24" s="299">
        <v>0</v>
      </c>
      <c r="V24" s="300">
        <v>0</v>
      </c>
      <c r="W24" s="299">
        <f t="shared" si="23"/>
        <v>0</v>
      </c>
      <c r="X24" s="299">
        <v>0</v>
      </c>
      <c r="Y24" s="300">
        <v>0</v>
      </c>
      <c r="Z24" s="299">
        <f t="shared" si="24"/>
        <v>0</v>
      </c>
      <c r="AA24" s="299">
        <v>5000</v>
      </c>
      <c r="AB24" s="300">
        <v>0</v>
      </c>
      <c r="AC24" s="299">
        <f t="shared" si="25"/>
        <v>-5000</v>
      </c>
      <c r="AD24" s="299">
        <v>0</v>
      </c>
      <c r="AE24" s="300">
        <v>0</v>
      </c>
      <c r="AF24" s="299">
        <f t="shared" si="26"/>
        <v>0</v>
      </c>
      <c r="AG24" s="299">
        <v>5000</v>
      </c>
      <c r="AH24" s="300">
        <v>0</v>
      </c>
      <c r="AI24" s="299">
        <f t="shared" si="27"/>
        <v>-5000</v>
      </c>
      <c r="AJ24" s="299">
        <v>0</v>
      </c>
      <c r="AK24" s="300">
        <v>0</v>
      </c>
      <c r="AL24" s="299">
        <f t="shared" si="28"/>
        <v>0</v>
      </c>
      <c r="AM24" s="299">
        <v>5000</v>
      </c>
      <c r="AN24" s="300">
        <v>0</v>
      </c>
      <c r="AO24" s="299">
        <f t="shared" si="29"/>
        <v>-5000</v>
      </c>
      <c r="AP24" s="299">
        <v>0</v>
      </c>
      <c r="AQ24" s="300">
        <v>0</v>
      </c>
      <c r="AR24" s="299">
        <f t="shared" si="30"/>
        <v>0</v>
      </c>
      <c r="AS24" s="299">
        <v>0</v>
      </c>
      <c r="AT24" s="300">
        <v>0</v>
      </c>
      <c r="AU24" s="299">
        <f t="shared" si="31"/>
        <v>0</v>
      </c>
      <c r="AV24" s="299">
        <v>0</v>
      </c>
      <c r="AW24" s="300">
        <v>0</v>
      </c>
      <c r="AX24" s="299">
        <f t="shared" si="32"/>
        <v>0</v>
      </c>
      <c r="AY24" s="299">
        <v>0</v>
      </c>
      <c r="AZ24" s="300">
        <v>0</v>
      </c>
      <c r="BA24" s="299">
        <f t="shared" si="33"/>
        <v>0</v>
      </c>
    </row>
    <row r="25" spans="1:53">
      <c r="A25" s="284">
        <f t="shared" si="34"/>
        <v>18</v>
      </c>
      <c r="B25" s="285">
        <f t="shared" si="34"/>
        <v>46160</v>
      </c>
      <c r="C25" s="286">
        <f t="shared" si="18"/>
        <v>20000</v>
      </c>
      <c r="D25" s="286">
        <f t="shared" si="18"/>
        <v>0</v>
      </c>
      <c r="E25" s="286">
        <f t="shared" si="19"/>
        <v>-20000</v>
      </c>
      <c r="F25" s="286">
        <f t="shared" si="0"/>
        <v>20000</v>
      </c>
      <c r="G25" s="286">
        <f t="shared" si="1"/>
        <v>0</v>
      </c>
      <c r="H25" s="286">
        <f t="shared" si="2"/>
        <v>0</v>
      </c>
      <c r="I25" s="286">
        <f t="shared" si="3"/>
        <v>0</v>
      </c>
      <c r="J25" s="286"/>
      <c r="K25" s="286"/>
      <c r="L25" s="299">
        <v>0</v>
      </c>
      <c r="M25" s="300">
        <v>0</v>
      </c>
      <c r="N25" s="299">
        <f t="shared" si="20"/>
        <v>0</v>
      </c>
      <c r="O25" s="299">
        <v>5000</v>
      </c>
      <c r="P25" s="300">
        <v>0</v>
      </c>
      <c r="Q25" s="299">
        <f t="shared" si="21"/>
        <v>-5000</v>
      </c>
      <c r="R25" s="299">
        <v>0</v>
      </c>
      <c r="S25" s="300">
        <v>0</v>
      </c>
      <c r="T25" s="299">
        <f t="shared" si="22"/>
        <v>0</v>
      </c>
      <c r="U25" s="299">
        <v>0</v>
      </c>
      <c r="V25" s="300">
        <v>0</v>
      </c>
      <c r="W25" s="299">
        <f t="shared" si="23"/>
        <v>0</v>
      </c>
      <c r="X25" s="299">
        <v>0</v>
      </c>
      <c r="Y25" s="300">
        <v>0</v>
      </c>
      <c r="Z25" s="299">
        <f t="shared" si="24"/>
        <v>0</v>
      </c>
      <c r="AA25" s="299">
        <v>5000</v>
      </c>
      <c r="AB25" s="300">
        <v>0</v>
      </c>
      <c r="AC25" s="299">
        <f t="shared" si="25"/>
        <v>-5000</v>
      </c>
      <c r="AD25" s="299">
        <v>0</v>
      </c>
      <c r="AE25" s="300">
        <v>0</v>
      </c>
      <c r="AF25" s="299">
        <f t="shared" si="26"/>
        <v>0</v>
      </c>
      <c r="AG25" s="299">
        <v>5000</v>
      </c>
      <c r="AH25" s="300">
        <v>0</v>
      </c>
      <c r="AI25" s="299">
        <f t="shared" si="27"/>
        <v>-5000</v>
      </c>
      <c r="AJ25" s="299">
        <v>0</v>
      </c>
      <c r="AK25" s="300">
        <v>0</v>
      </c>
      <c r="AL25" s="299">
        <f t="shared" si="28"/>
        <v>0</v>
      </c>
      <c r="AM25" s="299">
        <v>5000</v>
      </c>
      <c r="AN25" s="300">
        <v>0</v>
      </c>
      <c r="AO25" s="299">
        <f t="shared" si="29"/>
        <v>-5000</v>
      </c>
      <c r="AP25" s="299">
        <v>0</v>
      </c>
      <c r="AQ25" s="300">
        <v>0</v>
      </c>
      <c r="AR25" s="299">
        <f t="shared" si="30"/>
        <v>0</v>
      </c>
      <c r="AS25" s="299">
        <v>0</v>
      </c>
      <c r="AT25" s="300">
        <v>0</v>
      </c>
      <c r="AU25" s="299">
        <f t="shared" si="31"/>
        <v>0</v>
      </c>
      <c r="AV25" s="299">
        <v>0</v>
      </c>
      <c r="AW25" s="300">
        <v>0</v>
      </c>
      <c r="AX25" s="299">
        <f t="shared" si="32"/>
        <v>0</v>
      </c>
      <c r="AY25" s="299">
        <v>0</v>
      </c>
      <c r="AZ25" s="300">
        <v>0</v>
      </c>
      <c r="BA25" s="299">
        <f t="shared" si="33"/>
        <v>0</v>
      </c>
    </row>
    <row r="26" spans="1:53">
      <c r="A26" s="284">
        <f t="shared" ref="A26:B35" si="35">A25+1</f>
        <v>19</v>
      </c>
      <c r="B26" s="285">
        <f>B25+1</f>
        <v>46161</v>
      </c>
      <c r="C26" s="286">
        <f t="shared" si="18"/>
        <v>0</v>
      </c>
      <c r="D26" s="286">
        <f t="shared" si="18"/>
        <v>0</v>
      </c>
      <c r="E26" s="286">
        <f t="shared" si="19"/>
        <v>0</v>
      </c>
      <c r="F26" s="286">
        <f t="shared" si="0"/>
        <v>0</v>
      </c>
      <c r="G26" s="286">
        <f t="shared" si="1"/>
        <v>0</v>
      </c>
      <c r="H26" s="286">
        <f t="shared" si="2"/>
        <v>0</v>
      </c>
      <c r="I26" s="286">
        <f t="shared" si="3"/>
        <v>0</v>
      </c>
      <c r="J26" s="286"/>
      <c r="K26" s="286"/>
      <c r="L26" s="299">
        <v>0</v>
      </c>
      <c r="M26" s="300">
        <v>0</v>
      </c>
      <c r="N26" s="299">
        <f t="shared" si="20"/>
        <v>0</v>
      </c>
      <c r="O26" s="299">
        <v>0</v>
      </c>
      <c r="P26" s="300">
        <v>0</v>
      </c>
      <c r="Q26" s="299">
        <f t="shared" si="21"/>
        <v>0</v>
      </c>
      <c r="R26" s="299">
        <v>0</v>
      </c>
      <c r="S26" s="300">
        <v>0</v>
      </c>
      <c r="T26" s="299">
        <f t="shared" si="22"/>
        <v>0</v>
      </c>
      <c r="U26" s="299">
        <v>0</v>
      </c>
      <c r="V26" s="300">
        <v>0</v>
      </c>
      <c r="W26" s="299">
        <f t="shared" si="23"/>
        <v>0</v>
      </c>
      <c r="X26" s="299">
        <v>0</v>
      </c>
      <c r="Y26" s="300">
        <v>0</v>
      </c>
      <c r="Z26" s="299">
        <f t="shared" si="24"/>
        <v>0</v>
      </c>
      <c r="AA26" s="299">
        <v>0</v>
      </c>
      <c r="AB26" s="300">
        <v>0</v>
      </c>
      <c r="AC26" s="299">
        <f t="shared" si="25"/>
        <v>0</v>
      </c>
      <c r="AD26" s="299">
        <v>0</v>
      </c>
      <c r="AE26" s="300">
        <v>0</v>
      </c>
      <c r="AF26" s="299">
        <f t="shared" si="26"/>
        <v>0</v>
      </c>
      <c r="AG26" s="299">
        <v>0</v>
      </c>
      <c r="AH26" s="300">
        <v>0</v>
      </c>
      <c r="AI26" s="299">
        <f t="shared" si="27"/>
        <v>0</v>
      </c>
      <c r="AJ26" s="299">
        <v>0</v>
      </c>
      <c r="AK26" s="300">
        <v>0</v>
      </c>
      <c r="AL26" s="299">
        <f t="shared" si="28"/>
        <v>0</v>
      </c>
      <c r="AM26" s="299">
        <v>0</v>
      </c>
      <c r="AN26" s="300">
        <v>0</v>
      </c>
      <c r="AO26" s="299">
        <f t="shared" si="29"/>
        <v>0</v>
      </c>
      <c r="AP26" s="299">
        <v>0</v>
      </c>
      <c r="AQ26" s="300">
        <v>0</v>
      </c>
      <c r="AR26" s="299">
        <f t="shared" si="30"/>
        <v>0</v>
      </c>
      <c r="AS26" s="299">
        <v>0</v>
      </c>
      <c r="AT26" s="300">
        <v>0</v>
      </c>
      <c r="AU26" s="299">
        <f t="shared" si="31"/>
        <v>0</v>
      </c>
      <c r="AV26" s="299">
        <v>0</v>
      </c>
      <c r="AW26" s="300">
        <v>0</v>
      </c>
      <c r="AX26" s="299">
        <f t="shared" si="32"/>
        <v>0</v>
      </c>
      <c r="AY26" s="299">
        <v>0</v>
      </c>
      <c r="AZ26" s="300">
        <v>0</v>
      </c>
      <c r="BA26" s="299">
        <f t="shared" si="33"/>
        <v>0</v>
      </c>
    </row>
    <row r="27" spans="1:53">
      <c r="A27" s="284">
        <f t="shared" si="35"/>
        <v>20</v>
      </c>
      <c r="B27" s="285">
        <f>B26+1</f>
        <v>46162</v>
      </c>
      <c r="C27" s="286">
        <f t="shared" si="18"/>
        <v>0</v>
      </c>
      <c r="D27" s="286">
        <f t="shared" si="18"/>
        <v>0</v>
      </c>
      <c r="E27" s="286">
        <f t="shared" si="19"/>
        <v>0</v>
      </c>
      <c r="F27" s="286">
        <f t="shared" si="0"/>
        <v>0</v>
      </c>
      <c r="G27" s="286">
        <f t="shared" si="1"/>
        <v>0</v>
      </c>
      <c r="H27" s="286">
        <f t="shared" si="2"/>
        <v>0</v>
      </c>
      <c r="I27" s="286">
        <f t="shared" si="3"/>
        <v>0</v>
      </c>
      <c r="J27" s="286"/>
      <c r="K27" s="286"/>
      <c r="L27" s="299">
        <v>0</v>
      </c>
      <c r="M27" s="300">
        <v>0</v>
      </c>
      <c r="N27" s="299">
        <f t="shared" si="20"/>
        <v>0</v>
      </c>
      <c r="O27" s="299">
        <v>0</v>
      </c>
      <c r="P27" s="300">
        <v>0</v>
      </c>
      <c r="Q27" s="299">
        <f t="shared" si="21"/>
        <v>0</v>
      </c>
      <c r="R27" s="299">
        <v>0</v>
      </c>
      <c r="S27" s="300">
        <v>0</v>
      </c>
      <c r="T27" s="299">
        <f t="shared" si="22"/>
        <v>0</v>
      </c>
      <c r="U27" s="299">
        <v>0</v>
      </c>
      <c r="V27" s="300">
        <v>0</v>
      </c>
      <c r="W27" s="299">
        <f t="shared" si="23"/>
        <v>0</v>
      </c>
      <c r="X27" s="299">
        <v>0</v>
      </c>
      <c r="Y27" s="300">
        <v>0</v>
      </c>
      <c r="Z27" s="299">
        <f t="shared" si="24"/>
        <v>0</v>
      </c>
      <c r="AA27" s="299">
        <v>0</v>
      </c>
      <c r="AB27" s="300">
        <v>0</v>
      </c>
      <c r="AC27" s="299">
        <f t="shared" si="25"/>
        <v>0</v>
      </c>
      <c r="AD27" s="299">
        <v>0</v>
      </c>
      <c r="AE27" s="300">
        <v>0</v>
      </c>
      <c r="AF27" s="299">
        <f t="shared" si="26"/>
        <v>0</v>
      </c>
      <c r="AG27" s="299">
        <v>0</v>
      </c>
      <c r="AH27" s="300">
        <v>0</v>
      </c>
      <c r="AI27" s="299">
        <f t="shared" si="27"/>
        <v>0</v>
      </c>
      <c r="AJ27" s="299">
        <v>0</v>
      </c>
      <c r="AK27" s="300">
        <v>0</v>
      </c>
      <c r="AL27" s="299">
        <f t="shared" si="28"/>
        <v>0</v>
      </c>
      <c r="AM27" s="299">
        <v>0</v>
      </c>
      <c r="AN27" s="300">
        <v>0</v>
      </c>
      <c r="AO27" s="299">
        <f t="shared" si="29"/>
        <v>0</v>
      </c>
      <c r="AP27" s="299">
        <v>0</v>
      </c>
      <c r="AQ27" s="300">
        <v>0</v>
      </c>
      <c r="AR27" s="299">
        <f t="shared" si="30"/>
        <v>0</v>
      </c>
      <c r="AS27" s="299">
        <v>0</v>
      </c>
      <c r="AT27" s="300">
        <v>0</v>
      </c>
      <c r="AU27" s="299">
        <f t="shared" si="31"/>
        <v>0</v>
      </c>
      <c r="AV27" s="299">
        <v>0</v>
      </c>
      <c r="AW27" s="300">
        <v>0</v>
      </c>
      <c r="AX27" s="299">
        <f t="shared" si="32"/>
        <v>0</v>
      </c>
      <c r="AY27" s="299">
        <v>0</v>
      </c>
      <c r="AZ27" s="300">
        <v>0</v>
      </c>
      <c r="BA27" s="299">
        <f t="shared" si="33"/>
        <v>0</v>
      </c>
    </row>
    <row r="28" spans="1:53">
      <c r="A28" s="284">
        <f t="shared" si="35"/>
        <v>21</v>
      </c>
      <c r="B28" s="285">
        <f>B27+1</f>
        <v>46163</v>
      </c>
      <c r="C28" s="286">
        <f t="shared" si="18"/>
        <v>0</v>
      </c>
      <c r="D28" s="286">
        <f t="shared" si="18"/>
        <v>0</v>
      </c>
      <c r="E28" s="286">
        <f t="shared" si="19"/>
        <v>0</v>
      </c>
      <c r="F28" s="286">
        <f t="shared" si="0"/>
        <v>0</v>
      </c>
      <c r="G28" s="286">
        <f t="shared" si="1"/>
        <v>0</v>
      </c>
      <c r="H28" s="286">
        <f t="shared" si="2"/>
        <v>0</v>
      </c>
      <c r="I28" s="286">
        <f t="shared" si="3"/>
        <v>0</v>
      </c>
      <c r="J28" s="286"/>
      <c r="K28" s="286"/>
      <c r="L28" s="299">
        <v>0</v>
      </c>
      <c r="M28" s="300">
        <v>0</v>
      </c>
      <c r="N28" s="299">
        <f t="shared" si="20"/>
        <v>0</v>
      </c>
      <c r="O28" s="299">
        <v>0</v>
      </c>
      <c r="P28" s="300">
        <v>0</v>
      </c>
      <c r="Q28" s="299">
        <f t="shared" si="21"/>
        <v>0</v>
      </c>
      <c r="R28" s="299">
        <v>0</v>
      </c>
      <c r="S28" s="300">
        <v>0</v>
      </c>
      <c r="T28" s="299">
        <f t="shared" si="22"/>
        <v>0</v>
      </c>
      <c r="U28" s="299">
        <v>0</v>
      </c>
      <c r="V28" s="300">
        <v>0</v>
      </c>
      <c r="W28" s="299">
        <f t="shared" si="23"/>
        <v>0</v>
      </c>
      <c r="X28" s="299">
        <v>0</v>
      </c>
      <c r="Y28" s="300">
        <v>0</v>
      </c>
      <c r="Z28" s="299">
        <f t="shared" si="24"/>
        <v>0</v>
      </c>
      <c r="AA28" s="299">
        <v>0</v>
      </c>
      <c r="AB28" s="300">
        <v>0</v>
      </c>
      <c r="AC28" s="299">
        <f t="shared" si="25"/>
        <v>0</v>
      </c>
      <c r="AD28" s="299">
        <v>0</v>
      </c>
      <c r="AE28" s="300">
        <v>0</v>
      </c>
      <c r="AF28" s="299">
        <f t="shared" si="26"/>
        <v>0</v>
      </c>
      <c r="AG28" s="299">
        <v>0</v>
      </c>
      <c r="AH28" s="300">
        <v>0</v>
      </c>
      <c r="AI28" s="299">
        <f t="shared" si="27"/>
        <v>0</v>
      </c>
      <c r="AJ28" s="299">
        <v>0</v>
      </c>
      <c r="AK28" s="300">
        <v>0</v>
      </c>
      <c r="AL28" s="299">
        <f t="shared" si="28"/>
        <v>0</v>
      </c>
      <c r="AM28" s="299">
        <v>0</v>
      </c>
      <c r="AN28" s="300">
        <v>0</v>
      </c>
      <c r="AO28" s="299">
        <f t="shared" si="29"/>
        <v>0</v>
      </c>
      <c r="AP28" s="299">
        <v>0</v>
      </c>
      <c r="AQ28" s="300">
        <v>0</v>
      </c>
      <c r="AR28" s="299">
        <f t="shared" si="30"/>
        <v>0</v>
      </c>
      <c r="AS28" s="299">
        <v>0</v>
      </c>
      <c r="AT28" s="300">
        <v>0</v>
      </c>
      <c r="AU28" s="299">
        <f t="shared" si="31"/>
        <v>0</v>
      </c>
      <c r="AV28" s="299">
        <v>0</v>
      </c>
      <c r="AW28" s="300">
        <v>0</v>
      </c>
      <c r="AX28" s="299">
        <f t="shared" si="32"/>
        <v>0</v>
      </c>
      <c r="AY28" s="299">
        <v>0</v>
      </c>
      <c r="AZ28" s="300">
        <v>0</v>
      </c>
      <c r="BA28" s="299">
        <f t="shared" si="33"/>
        <v>0</v>
      </c>
    </row>
    <row r="29" spans="1:53">
      <c r="A29" s="284">
        <f t="shared" si="35"/>
        <v>22</v>
      </c>
      <c r="B29" s="285">
        <f t="shared" si="35"/>
        <v>46164</v>
      </c>
      <c r="C29" s="286">
        <f t="shared" si="18"/>
        <v>0</v>
      </c>
      <c r="D29" s="286">
        <f t="shared" si="18"/>
        <v>0</v>
      </c>
      <c r="E29" s="286">
        <f t="shared" si="19"/>
        <v>0</v>
      </c>
      <c r="F29" s="286">
        <f t="shared" si="0"/>
        <v>0</v>
      </c>
      <c r="G29" s="286">
        <f t="shared" si="1"/>
        <v>0</v>
      </c>
      <c r="H29" s="286">
        <f t="shared" si="2"/>
        <v>0</v>
      </c>
      <c r="I29" s="286">
        <f t="shared" si="3"/>
        <v>0</v>
      </c>
      <c r="J29" s="286"/>
      <c r="K29" s="286"/>
      <c r="L29" s="299">
        <v>0</v>
      </c>
      <c r="M29" s="300">
        <v>0</v>
      </c>
      <c r="N29" s="299">
        <f t="shared" si="20"/>
        <v>0</v>
      </c>
      <c r="O29" s="299">
        <v>0</v>
      </c>
      <c r="P29" s="300">
        <v>0</v>
      </c>
      <c r="Q29" s="299">
        <f t="shared" si="21"/>
        <v>0</v>
      </c>
      <c r="R29" s="299">
        <v>0</v>
      </c>
      <c r="S29" s="300">
        <v>0</v>
      </c>
      <c r="T29" s="299">
        <f t="shared" si="22"/>
        <v>0</v>
      </c>
      <c r="U29" s="299">
        <v>0</v>
      </c>
      <c r="V29" s="300">
        <v>0</v>
      </c>
      <c r="W29" s="299">
        <f t="shared" si="23"/>
        <v>0</v>
      </c>
      <c r="X29" s="299">
        <v>0</v>
      </c>
      <c r="Y29" s="300">
        <v>0</v>
      </c>
      <c r="Z29" s="299">
        <f t="shared" si="24"/>
        <v>0</v>
      </c>
      <c r="AA29" s="299">
        <v>0</v>
      </c>
      <c r="AB29" s="300">
        <v>0</v>
      </c>
      <c r="AC29" s="299">
        <f t="shared" si="25"/>
        <v>0</v>
      </c>
      <c r="AD29" s="299">
        <v>0</v>
      </c>
      <c r="AE29" s="300">
        <v>0</v>
      </c>
      <c r="AF29" s="299">
        <f t="shared" si="26"/>
        <v>0</v>
      </c>
      <c r="AG29" s="299">
        <v>0</v>
      </c>
      <c r="AH29" s="300">
        <v>0</v>
      </c>
      <c r="AI29" s="299">
        <f t="shared" si="27"/>
        <v>0</v>
      </c>
      <c r="AJ29" s="299">
        <v>0</v>
      </c>
      <c r="AK29" s="300">
        <v>0</v>
      </c>
      <c r="AL29" s="299">
        <f t="shared" si="28"/>
        <v>0</v>
      </c>
      <c r="AM29" s="299">
        <v>0</v>
      </c>
      <c r="AN29" s="300">
        <v>0</v>
      </c>
      <c r="AO29" s="299">
        <f t="shared" si="29"/>
        <v>0</v>
      </c>
      <c r="AP29" s="299">
        <v>0</v>
      </c>
      <c r="AQ29" s="300">
        <v>0</v>
      </c>
      <c r="AR29" s="299">
        <f t="shared" si="30"/>
        <v>0</v>
      </c>
      <c r="AS29" s="299">
        <v>0</v>
      </c>
      <c r="AT29" s="300">
        <v>0</v>
      </c>
      <c r="AU29" s="299">
        <f t="shared" si="31"/>
        <v>0</v>
      </c>
      <c r="AV29" s="299">
        <v>0</v>
      </c>
      <c r="AW29" s="300">
        <v>0</v>
      </c>
      <c r="AX29" s="299">
        <f t="shared" si="32"/>
        <v>0</v>
      </c>
      <c r="AY29" s="299">
        <v>0</v>
      </c>
      <c r="AZ29" s="300">
        <v>0</v>
      </c>
      <c r="BA29" s="299">
        <f t="shared" si="33"/>
        <v>0</v>
      </c>
    </row>
    <row r="30" spans="1:53">
      <c r="A30" s="284">
        <f t="shared" si="35"/>
        <v>23</v>
      </c>
      <c r="B30" s="285">
        <f t="shared" si="35"/>
        <v>46165</v>
      </c>
      <c r="C30" s="286">
        <f t="shared" si="18"/>
        <v>20000</v>
      </c>
      <c r="D30" s="286">
        <f t="shared" si="18"/>
        <v>0</v>
      </c>
      <c r="E30" s="286">
        <f t="shared" si="19"/>
        <v>-20000</v>
      </c>
      <c r="F30" s="286">
        <f t="shared" si="0"/>
        <v>20000</v>
      </c>
      <c r="G30" s="286">
        <f t="shared" si="1"/>
        <v>0</v>
      </c>
      <c r="H30" s="286">
        <f t="shared" si="2"/>
        <v>0</v>
      </c>
      <c r="I30" s="286">
        <f t="shared" si="3"/>
        <v>0</v>
      </c>
      <c r="J30" s="286"/>
      <c r="K30" s="286"/>
      <c r="L30" s="299">
        <v>0</v>
      </c>
      <c r="M30" s="300">
        <v>0</v>
      </c>
      <c r="N30" s="299">
        <f t="shared" si="20"/>
        <v>0</v>
      </c>
      <c r="O30" s="299">
        <v>5000</v>
      </c>
      <c r="P30" s="300">
        <v>0</v>
      </c>
      <c r="Q30" s="299">
        <f t="shared" si="21"/>
        <v>-5000</v>
      </c>
      <c r="R30" s="299">
        <v>0</v>
      </c>
      <c r="S30" s="300">
        <v>0</v>
      </c>
      <c r="T30" s="299">
        <f t="shared" si="22"/>
        <v>0</v>
      </c>
      <c r="U30" s="299">
        <v>0</v>
      </c>
      <c r="V30" s="300">
        <v>0</v>
      </c>
      <c r="W30" s="299">
        <f t="shared" si="23"/>
        <v>0</v>
      </c>
      <c r="X30" s="299">
        <v>0</v>
      </c>
      <c r="Y30" s="300">
        <v>0</v>
      </c>
      <c r="Z30" s="299">
        <f t="shared" si="24"/>
        <v>0</v>
      </c>
      <c r="AA30" s="299">
        <v>5000</v>
      </c>
      <c r="AB30" s="300">
        <v>0</v>
      </c>
      <c r="AC30" s="299">
        <f t="shared" si="25"/>
        <v>-5000</v>
      </c>
      <c r="AD30" s="299">
        <v>0</v>
      </c>
      <c r="AE30" s="300">
        <v>0</v>
      </c>
      <c r="AF30" s="299">
        <f t="shared" si="26"/>
        <v>0</v>
      </c>
      <c r="AG30" s="299">
        <v>5000</v>
      </c>
      <c r="AH30" s="300">
        <v>0</v>
      </c>
      <c r="AI30" s="299">
        <f t="shared" si="27"/>
        <v>-5000</v>
      </c>
      <c r="AJ30" s="299">
        <v>0</v>
      </c>
      <c r="AK30" s="300">
        <v>0</v>
      </c>
      <c r="AL30" s="299">
        <f t="shared" si="28"/>
        <v>0</v>
      </c>
      <c r="AM30" s="299">
        <v>5000</v>
      </c>
      <c r="AN30" s="300">
        <v>0</v>
      </c>
      <c r="AO30" s="299">
        <f t="shared" si="29"/>
        <v>-5000</v>
      </c>
      <c r="AP30" s="299">
        <v>0</v>
      </c>
      <c r="AQ30" s="300">
        <v>0</v>
      </c>
      <c r="AR30" s="299">
        <f t="shared" si="30"/>
        <v>0</v>
      </c>
      <c r="AS30" s="299">
        <v>0</v>
      </c>
      <c r="AT30" s="300">
        <v>0</v>
      </c>
      <c r="AU30" s="299">
        <f t="shared" si="31"/>
        <v>0</v>
      </c>
      <c r="AV30" s="299">
        <v>0</v>
      </c>
      <c r="AW30" s="300">
        <v>0</v>
      </c>
      <c r="AX30" s="299">
        <f t="shared" si="32"/>
        <v>0</v>
      </c>
      <c r="AY30" s="299">
        <v>0</v>
      </c>
      <c r="AZ30" s="300">
        <v>0</v>
      </c>
      <c r="BA30" s="299">
        <f t="shared" si="33"/>
        <v>0</v>
      </c>
    </row>
    <row r="31" spans="1:53">
      <c r="A31" s="284">
        <f t="shared" si="35"/>
        <v>24</v>
      </c>
      <c r="B31" s="285">
        <f t="shared" si="35"/>
        <v>46166</v>
      </c>
      <c r="C31" s="286">
        <f t="shared" si="18"/>
        <v>20000</v>
      </c>
      <c r="D31" s="286">
        <f t="shared" si="18"/>
        <v>0</v>
      </c>
      <c r="E31" s="286">
        <f t="shared" si="19"/>
        <v>-20000</v>
      </c>
      <c r="F31" s="286">
        <f t="shared" si="0"/>
        <v>20000</v>
      </c>
      <c r="G31" s="286">
        <f t="shared" si="1"/>
        <v>0</v>
      </c>
      <c r="H31" s="286">
        <f t="shared" si="2"/>
        <v>0</v>
      </c>
      <c r="I31" s="286">
        <f t="shared" si="3"/>
        <v>0</v>
      </c>
      <c r="J31" s="286"/>
      <c r="K31" s="286"/>
      <c r="L31" s="299">
        <v>0</v>
      </c>
      <c r="M31" s="300">
        <v>0</v>
      </c>
      <c r="N31" s="299">
        <f t="shared" si="20"/>
        <v>0</v>
      </c>
      <c r="O31" s="299">
        <v>5000</v>
      </c>
      <c r="P31" s="300">
        <v>0</v>
      </c>
      <c r="Q31" s="299">
        <f t="shared" si="21"/>
        <v>-5000</v>
      </c>
      <c r="R31" s="299">
        <v>0</v>
      </c>
      <c r="S31" s="300">
        <v>0</v>
      </c>
      <c r="T31" s="299">
        <f t="shared" si="22"/>
        <v>0</v>
      </c>
      <c r="U31" s="299">
        <v>0</v>
      </c>
      <c r="V31" s="300">
        <v>0</v>
      </c>
      <c r="W31" s="299">
        <f t="shared" si="23"/>
        <v>0</v>
      </c>
      <c r="X31" s="299">
        <v>0</v>
      </c>
      <c r="Y31" s="300">
        <v>0</v>
      </c>
      <c r="Z31" s="299">
        <f t="shared" si="24"/>
        <v>0</v>
      </c>
      <c r="AA31" s="299">
        <v>5000</v>
      </c>
      <c r="AB31" s="300">
        <v>0</v>
      </c>
      <c r="AC31" s="299">
        <f t="shared" si="25"/>
        <v>-5000</v>
      </c>
      <c r="AD31" s="299">
        <v>0</v>
      </c>
      <c r="AE31" s="300">
        <v>0</v>
      </c>
      <c r="AF31" s="299">
        <f t="shared" si="26"/>
        <v>0</v>
      </c>
      <c r="AG31" s="299">
        <v>5000</v>
      </c>
      <c r="AH31" s="300">
        <v>0</v>
      </c>
      <c r="AI31" s="299">
        <f t="shared" si="27"/>
        <v>-5000</v>
      </c>
      <c r="AJ31" s="299">
        <v>0</v>
      </c>
      <c r="AK31" s="300">
        <v>0</v>
      </c>
      <c r="AL31" s="299">
        <f t="shared" si="28"/>
        <v>0</v>
      </c>
      <c r="AM31" s="299">
        <v>5000</v>
      </c>
      <c r="AN31" s="300">
        <v>0</v>
      </c>
      <c r="AO31" s="299">
        <f t="shared" si="29"/>
        <v>-5000</v>
      </c>
      <c r="AP31" s="299">
        <v>0</v>
      </c>
      <c r="AQ31" s="300">
        <v>0</v>
      </c>
      <c r="AR31" s="299">
        <f t="shared" si="30"/>
        <v>0</v>
      </c>
      <c r="AS31" s="299">
        <v>0</v>
      </c>
      <c r="AT31" s="300">
        <v>0</v>
      </c>
      <c r="AU31" s="299">
        <f t="shared" si="31"/>
        <v>0</v>
      </c>
      <c r="AV31" s="299">
        <v>0</v>
      </c>
      <c r="AW31" s="300">
        <v>0</v>
      </c>
      <c r="AX31" s="299">
        <f t="shared" si="32"/>
        <v>0</v>
      </c>
      <c r="AY31" s="299">
        <v>0</v>
      </c>
      <c r="AZ31" s="300">
        <v>0</v>
      </c>
      <c r="BA31" s="299">
        <f t="shared" si="33"/>
        <v>0</v>
      </c>
    </row>
    <row r="32" spans="1:53">
      <c r="A32" s="284">
        <f t="shared" si="35"/>
        <v>25</v>
      </c>
      <c r="B32" s="285">
        <f t="shared" si="35"/>
        <v>46167</v>
      </c>
      <c r="C32" s="286">
        <f t="shared" si="18"/>
        <v>20000</v>
      </c>
      <c r="D32" s="286">
        <f t="shared" si="18"/>
        <v>0</v>
      </c>
      <c r="E32" s="286">
        <f t="shared" si="19"/>
        <v>-20000</v>
      </c>
      <c r="F32" s="286">
        <f t="shared" si="0"/>
        <v>20000</v>
      </c>
      <c r="G32" s="286">
        <f t="shared" si="1"/>
        <v>0</v>
      </c>
      <c r="H32" s="286">
        <f t="shared" si="2"/>
        <v>0</v>
      </c>
      <c r="I32" s="286">
        <f t="shared" si="3"/>
        <v>0</v>
      </c>
      <c r="J32" s="286"/>
      <c r="K32" s="286"/>
      <c r="L32" s="299">
        <v>0</v>
      </c>
      <c r="M32" s="300">
        <v>0</v>
      </c>
      <c r="N32" s="299">
        <f t="shared" si="20"/>
        <v>0</v>
      </c>
      <c r="O32" s="299">
        <v>5000</v>
      </c>
      <c r="P32" s="300">
        <v>0</v>
      </c>
      <c r="Q32" s="299">
        <f t="shared" si="21"/>
        <v>-5000</v>
      </c>
      <c r="R32" s="299">
        <v>0</v>
      </c>
      <c r="S32" s="300">
        <v>0</v>
      </c>
      <c r="T32" s="299">
        <f t="shared" si="22"/>
        <v>0</v>
      </c>
      <c r="U32" s="299">
        <v>0</v>
      </c>
      <c r="V32" s="300">
        <v>0</v>
      </c>
      <c r="W32" s="299">
        <f t="shared" si="23"/>
        <v>0</v>
      </c>
      <c r="X32" s="299">
        <v>0</v>
      </c>
      <c r="Y32" s="300">
        <v>0</v>
      </c>
      <c r="Z32" s="299">
        <f t="shared" si="24"/>
        <v>0</v>
      </c>
      <c r="AA32" s="299">
        <v>5000</v>
      </c>
      <c r="AB32" s="300">
        <v>0</v>
      </c>
      <c r="AC32" s="299">
        <f t="shared" si="25"/>
        <v>-5000</v>
      </c>
      <c r="AD32" s="299">
        <v>0</v>
      </c>
      <c r="AE32" s="300">
        <v>0</v>
      </c>
      <c r="AF32" s="299">
        <f t="shared" si="26"/>
        <v>0</v>
      </c>
      <c r="AG32" s="299">
        <v>5000</v>
      </c>
      <c r="AH32" s="300">
        <v>0</v>
      </c>
      <c r="AI32" s="299">
        <f t="shared" si="27"/>
        <v>-5000</v>
      </c>
      <c r="AJ32" s="299">
        <v>0</v>
      </c>
      <c r="AK32" s="300">
        <v>0</v>
      </c>
      <c r="AL32" s="299">
        <f t="shared" si="28"/>
        <v>0</v>
      </c>
      <c r="AM32" s="299">
        <v>5000</v>
      </c>
      <c r="AN32" s="300">
        <v>0</v>
      </c>
      <c r="AO32" s="299">
        <f t="shared" si="29"/>
        <v>-5000</v>
      </c>
      <c r="AP32" s="299">
        <v>0</v>
      </c>
      <c r="AQ32" s="300">
        <v>0</v>
      </c>
      <c r="AR32" s="299">
        <f t="shared" si="30"/>
        <v>0</v>
      </c>
      <c r="AS32" s="299">
        <v>0</v>
      </c>
      <c r="AT32" s="300">
        <v>0</v>
      </c>
      <c r="AU32" s="299">
        <f t="shared" si="31"/>
        <v>0</v>
      </c>
      <c r="AV32" s="299">
        <v>0</v>
      </c>
      <c r="AW32" s="300">
        <v>0</v>
      </c>
      <c r="AX32" s="299">
        <f t="shared" si="32"/>
        <v>0</v>
      </c>
      <c r="AY32" s="299">
        <v>0</v>
      </c>
      <c r="AZ32" s="300">
        <v>0</v>
      </c>
      <c r="BA32" s="299">
        <f t="shared" si="33"/>
        <v>0</v>
      </c>
    </row>
    <row r="33" spans="1:53">
      <c r="A33" s="284">
        <f t="shared" si="35"/>
        <v>26</v>
      </c>
      <c r="B33" s="285">
        <f t="shared" si="35"/>
        <v>46168</v>
      </c>
      <c r="C33" s="286">
        <f t="shared" si="18"/>
        <v>0</v>
      </c>
      <c r="D33" s="286">
        <f t="shared" si="18"/>
        <v>0</v>
      </c>
      <c r="E33" s="286">
        <f t="shared" si="19"/>
        <v>0</v>
      </c>
      <c r="F33" s="286">
        <f t="shared" si="0"/>
        <v>0</v>
      </c>
      <c r="G33" s="286">
        <f t="shared" si="1"/>
        <v>0</v>
      </c>
      <c r="H33" s="286">
        <f t="shared" si="2"/>
        <v>0</v>
      </c>
      <c r="I33" s="286">
        <f t="shared" si="3"/>
        <v>0</v>
      </c>
      <c r="J33" s="286"/>
      <c r="K33" s="286"/>
      <c r="L33" s="299">
        <v>0</v>
      </c>
      <c r="M33" s="300">
        <v>0</v>
      </c>
      <c r="N33" s="299">
        <f t="shared" si="20"/>
        <v>0</v>
      </c>
      <c r="O33" s="299">
        <v>0</v>
      </c>
      <c r="P33" s="300">
        <v>0</v>
      </c>
      <c r="Q33" s="299">
        <f t="shared" si="21"/>
        <v>0</v>
      </c>
      <c r="R33" s="299">
        <v>0</v>
      </c>
      <c r="S33" s="300">
        <v>0</v>
      </c>
      <c r="T33" s="299">
        <f t="shared" si="22"/>
        <v>0</v>
      </c>
      <c r="U33" s="299">
        <v>0</v>
      </c>
      <c r="V33" s="300">
        <v>0</v>
      </c>
      <c r="W33" s="299">
        <f t="shared" si="23"/>
        <v>0</v>
      </c>
      <c r="X33" s="299">
        <v>0</v>
      </c>
      <c r="Y33" s="300">
        <v>0</v>
      </c>
      <c r="Z33" s="299">
        <f t="shared" si="24"/>
        <v>0</v>
      </c>
      <c r="AA33" s="299">
        <v>0</v>
      </c>
      <c r="AB33" s="300">
        <v>0</v>
      </c>
      <c r="AC33" s="299">
        <f t="shared" si="25"/>
        <v>0</v>
      </c>
      <c r="AD33" s="299">
        <v>0</v>
      </c>
      <c r="AE33" s="300">
        <v>0</v>
      </c>
      <c r="AF33" s="299">
        <f t="shared" si="26"/>
        <v>0</v>
      </c>
      <c r="AG33" s="299">
        <v>0</v>
      </c>
      <c r="AH33" s="300">
        <v>0</v>
      </c>
      <c r="AI33" s="299">
        <f t="shared" si="27"/>
        <v>0</v>
      </c>
      <c r="AJ33" s="299">
        <v>0</v>
      </c>
      <c r="AK33" s="300">
        <v>0</v>
      </c>
      <c r="AL33" s="299">
        <f t="shared" si="28"/>
        <v>0</v>
      </c>
      <c r="AM33" s="299">
        <v>0</v>
      </c>
      <c r="AN33" s="300">
        <v>0</v>
      </c>
      <c r="AO33" s="299">
        <f t="shared" si="29"/>
        <v>0</v>
      </c>
      <c r="AP33" s="299">
        <v>0</v>
      </c>
      <c r="AQ33" s="300">
        <v>0</v>
      </c>
      <c r="AR33" s="299">
        <f t="shared" si="30"/>
        <v>0</v>
      </c>
      <c r="AS33" s="299">
        <v>0</v>
      </c>
      <c r="AT33" s="300">
        <v>0</v>
      </c>
      <c r="AU33" s="299">
        <f t="shared" si="31"/>
        <v>0</v>
      </c>
      <c r="AV33" s="299">
        <v>0</v>
      </c>
      <c r="AW33" s="300">
        <v>0</v>
      </c>
      <c r="AX33" s="299">
        <f t="shared" si="32"/>
        <v>0</v>
      </c>
      <c r="AY33" s="299">
        <v>0</v>
      </c>
      <c r="AZ33" s="300">
        <v>0</v>
      </c>
      <c r="BA33" s="299">
        <f t="shared" si="33"/>
        <v>0</v>
      </c>
    </row>
    <row r="34" spans="1:53">
      <c r="A34" s="284">
        <f t="shared" si="35"/>
        <v>27</v>
      </c>
      <c r="B34" s="285">
        <f t="shared" si="35"/>
        <v>46169</v>
      </c>
      <c r="C34" s="286">
        <f t="shared" si="18"/>
        <v>0</v>
      </c>
      <c r="D34" s="286">
        <f t="shared" si="18"/>
        <v>0</v>
      </c>
      <c r="E34" s="286">
        <f t="shared" si="19"/>
        <v>0</v>
      </c>
      <c r="F34" s="286">
        <f t="shared" si="0"/>
        <v>0</v>
      </c>
      <c r="G34" s="286">
        <f t="shared" si="1"/>
        <v>0</v>
      </c>
      <c r="H34" s="286">
        <f t="shared" si="2"/>
        <v>0</v>
      </c>
      <c r="I34" s="286">
        <f t="shared" si="3"/>
        <v>0</v>
      </c>
      <c r="J34" s="286"/>
      <c r="K34" s="286"/>
      <c r="L34" s="299">
        <v>0</v>
      </c>
      <c r="M34" s="300">
        <v>0</v>
      </c>
      <c r="N34" s="299">
        <f t="shared" si="20"/>
        <v>0</v>
      </c>
      <c r="O34" s="299">
        <v>0</v>
      </c>
      <c r="P34" s="300">
        <v>0</v>
      </c>
      <c r="Q34" s="299">
        <f t="shared" si="21"/>
        <v>0</v>
      </c>
      <c r="R34" s="299">
        <v>0</v>
      </c>
      <c r="S34" s="300">
        <v>0</v>
      </c>
      <c r="T34" s="299">
        <f t="shared" si="22"/>
        <v>0</v>
      </c>
      <c r="U34" s="299">
        <v>0</v>
      </c>
      <c r="V34" s="300">
        <v>0</v>
      </c>
      <c r="W34" s="299">
        <f t="shared" si="23"/>
        <v>0</v>
      </c>
      <c r="X34" s="299">
        <v>0</v>
      </c>
      <c r="Y34" s="300">
        <v>0</v>
      </c>
      <c r="Z34" s="299">
        <f t="shared" si="24"/>
        <v>0</v>
      </c>
      <c r="AA34" s="299">
        <v>0</v>
      </c>
      <c r="AB34" s="300">
        <v>0</v>
      </c>
      <c r="AC34" s="299">
        <f t="shared" si="25"/>
        <v>0</v>
      </c>
      <c r="AD34" s="299">
        <v>0</v>
      </c>
      <c r="AE34" s="300">
        <v>0</v>
      </c>
      <c r="AF34" s="299">
        <f t="shared" si="26"/>
        <v>0</v>
      </c>
      <c r="AG34" s="299">
        <v>0</v>
      </c>
      <c r="AH34" s="300">
        <v>0</v>
      </c>
      <c r="AI34" s="299">
        <f t="shared" si="27"/>
        <v>0</v>
      </c>
      <c r="AJ34" s="299">
        <v>0</v>
      </c>
      <c r="AK34" s="300">
        <v>0</v>
      </c>
      <c r="AL34" s="299">
        <f t="shared" si="28"/>
        <v>0</v>
      </c>
      <c r="AM34" s="299">
        <v>0</v>
      </c>
      <c r="AN34" s="300">
        <v>0</v>
      </c>
      <c r="AO34" s="299">
        <f t="shared" si="29"/>
        <v>0</v>
      </c>
      <c r="AP34" s="299">
        <v>0</v>
      </c>
      <c r="AQ34" s="300">
        <v>0</v>
      </c>
      <c r="AR34" s="299">
        <f t="shared" si="30"/>
        <v>0</v>
      </c>
      <c r="AS34" s="299">
        <v>0</v>
      </c>
      <c r="AT34" s="300">
        <v>0</v>
      </c>
      <c r="AU34" s="299">
        <f t="shared" si="31"/>
        <v>0</v>
      </c>
      <c r="AV34" s="299">
        <v>0</v>
      </c>
      <c r="AW34" s="300">
        <v>0</v>
      </c>
      <c r="AX34" s="299">
        <f t="shared" si="32"/>
        <v>0</v>
      </c>
      <c r="AY34" s="299">
        <v>0</v>
      </c>
      <c r="AZ34" s="300">
        <v>0</v>
      </c>
      <c r="BA34" s="299">
        <f t="shared" si="33"/>
        <v>0</v>
      </c>
    </row>
    <row r="35" spans="1:53">
      <c r="A35" s="284">
        <f t="shared" si="35"/>
        <v>28</v>
      </c>
      <c r="B35" s="285">
        <f t="shared" si="35"/>
        <v>46170</v>
      </c>
      <c r="C35" s="286">
        <f t="shared" si="18"/>
        <v>0</v>
      </c>
      <c r="D35" s="286">
        <f t="shared" si="18"/>
        <v>0</v>
      </c>
      <c r="E35" s="286">
        <f t="shared" si="19"/>
        <v>0</v>
      </c>
      <c r="F35" s="286">
        <f t="shared" si="0"/>
        <v>0</v>
      </c>
      <c r="G35" s="286">
        <f t="shared" si="1"/>
        <v>0</v>
      </c>
      <c r="H35" s="286">
        <f t="shared" si="2"/>
        <v>0</v>
      </c>
      <c r="I35" s="286">
        <f t="shared" si="3"/>
        <v>0</v>
      </c>
      <c r="J35" s="286"/>
      <c r="K35" s="286"/>
      <c r="L35" s="299">
        <v>0</v>
      </c>
      <c r="M35" s="300">
        <v>0</v>
      </c>
      <c r="N35" s="299">
        <f t="shared" si="20"/>
        <v>0</v>
      </c>
      <c r="O35" s="299">
        <v>0</v>
      </c>
      <c r="P35" s="300">
        <v>0</v>
      </c>
      <c r="Q35" s="299">
        <f t="shared" si="21"/>
        <v>0</v>
      </c>
      <c r="R35" s="299">
        <v>0</v>
      </c>
      <c r="S35" s="300">
        <v>0</v>
      </c>
      <c r="T35" s="299">
        <f t="shared" si="22"/>
        <v>0</v>
      </c>
      <c r="U35" s="299">
        <v>0</v>
      </c>
      <c r="V35" s="300">
        <v>0</v>
      </c>
      <c r="W35" s="299">
        <f t="shared" si="23"/>
        <v>0</v>
      </c>
      <c r="X35" s="299">
        <v>0</v>
      </c>
      <c r="Y35" s="300">
        <v>0</v>
      </c>
      <c r="Z35" s="299">
        <f t="shared" si="24"/>
        <v>0</v>
      </c>
      <c r="AA35" s="299">
        <v>0</v>
      </c>
      <c r="AB35" s="300">
        <v>0</v>
      </c>
      <c r="AC35" s="299">
        <f t="shared" si="25"/>
        <v>0</v>
      </c>
      <c r="AD35" s="299">
        <v>0</v>
      </c>
      <c r="AE35" s="300">
        <v>0</v>
      </c>
      <c r="AF35" s="299">
        <f t="shared" si="26"/>
        <v>0</v>
      </c>
      <c r="AG35" s="299">
        <v>0</v>
      </c>
      <c r="AH35" s="300">
        <v>0</v>
      </c>
      <c r="AI35" s="299">
        <f t="shared" si="27"/>
        <v>0</v>
      </c>
      <c r="AJ35" s="299">
        <v>0</v>
      </c>
      <c r="AK35" s="300">
        <v>0</v>
      </c>
      <c r="AL35" s="299">
        <f t="shared" si="28"/>
        <v>0</v>
      </c>
      <c r="AM35" s="299">
        <v>0</v>
      </c>
      <c r="AN35" s="300">
        <v>0</v>
      </c>
      <c r="AO35" s="299">
        <f t="shared" si="29"/>
        <v>0</v>
      </c>
      <c r="AP35" s="299">
        <v>0</v>
      </c>
      <c r="AQ35" s="300">
        <v>0</v>
      </c>
      <c r="AR35" s="299">
        <f t="shared" si="30"/>
        <v>0</v>
      </c>
      <c r="AS35" s="299">
        <v>0</v>
      </c>
      <c r="AT35" s="300">
        <v>0</v>
      </c>
      <c r="AU35" s="299">
        <f t="shared" si="31"/>
        <v>0</v>
      </c>
      <c r="AV35" s="299">
        <v>0</v>
      </c>
      <c r="AW35" s="300">
        <v>0</v>
      </c>
      <c r="AX35" s="299">
        <f t="shared" si="32"/>
        <v>0</v>
      </c>
      <c r="AY35" s="299">
        <v>0</v>
      </c>
      <c r="AZ35" s="300">
        <v>0</v>
      </c>
      <c r="BA35" s="299">
        <f t="shared" si="33"/>
        <v>0</v>
      </c>
    </row>
    <row r="36" spans="1:53">
      <c r="A36" s="284">
        <f t="shared" ref="A36:B38" si="36">A35+1</f>
        <v>29</v>
      </c>
      <c r="B36" s="285">
        <f t="shared" si="36"/>
        <v>46171</v>
      </c>
      <c r="C36" s="286">
        <f t="shared" ref="C36" si="37">F36+H36+J36</f>
        <v>0</v>
      </c>
      <c r="D36" s="286">
        <f t="shared" ref="D36" si="38">G36+I36+K36</f>
        <v>0</v>
      </c>
      <c r="E36" s="286">
        <f t="shared" ref="E36" si="39">D36-C36</f>
        <v>0</v>
      </c>
      <c r="F36" s="286">
        <f t="shared" si="0"/>
        <v>0</v>
      </c>
      <c r="G36" s="286">
        <f t="shared" si="1"/>
        <v>0</v>
      </c>
      <c r="H36" s="286">
        <f t="shared" si="2"/>
        <v>0</v>
      </c>
      <c r="I36" s="286">
        <f t="shared" si="3"/>
        <v>0</v>
      </c>
      <c r="J36" s="286"/>
      <c r="K36" s="286"/>
      <c r="L36" s="299">
        <v>0</v>
      </c>
      <c r="M36" s="300">
        <v>0</v>
      </c>
      <c r="N36" s="299">
        <f t="shared" si="20"/>
        <v>0</v>
      </c>
      <c r="O36" s="299">
        <v>0</v>
      </c>
      <c r="P36" s="300">
        <v>0</v>
      </c>
      <c r="Q36" s="299">
        <f t="shared" si="21"/>
        <v>0</v>
      </c>
      <c r="R36" s="299">
        <v>0</v>
      </c>
      <c r="S36" s="300">
        <v>0</v>
      </c>
      <c r="T36" s="299">
        <f t="shared" si="22"/>
        <v>0</v>
      </c>
      <c r="U36" s="299">
        <v>0</v>
      </c>
      <c r="V36" s="300">
        <v>0</v>
      </c>
      <c r="W36" s="299">
        <f t="shared" si="23"/>
        <v>0</v>
      </c>
      <c r="X36" s="299">
        <v>0</v>
      </c>
      <c r="Y36" s="300">
        <v>0</v>
      </c>
      <c r="Z36" s="299">
        <f t="shared" si="24"/>
        <v>0</v>
      </c>
      <c r="AA36" s="299">
        <v>0</v>
      </c>
      <c r="AB36" s="300">
        <v>0</v>
      </c>
      <c r="AC36" s="299">
        <f t="shared" si="25"/>
        <v>0</v>
      </c>
      <c r="AD36" s="299">
        <v>0</v>
      </c>
      <c r="AE36" s="300">
        <v>0</v>
      </c>
      <c r="AF36" s="299">
        <f t="shared" si="26"/>
        <v>0</v>
      </c>
      <c r="AG36" s="299">
        <v>0</v>
      </c>
      <c r="AH36" s="300">
        <v>0</v>
      </c>
      <c r="AI36" s="299">
        <f t="shared" si="27"/>
        <v>0</v>
      </c>
      <c r="AJ36" s="299">
        <v>0</v>
      </c>
      <c r="AK36" s="300">
        <v>0</v>
      </c>
      <c r="AL36" s="299">
        <f t="shared" si="28"/>
        <v>0</v>
      </c>
      <c r="AM36" s="299">
        <v>0</v>
      </c>
      <c r="AN36" s="300">
        <v>0</v>
      </c>
      <c r="AO36" s="299">
        <f t="shared" si="29"/>
        <v>0</v>
      </c>
      <c r="AP36" s="299">
        <v>0</v>
      </c>
      <c r="AQ36" s="300">
        <v>0</v>
      </c>
      <c r="AR36" s="299">
        <f t="shared" si="30"/>
        <v>0</v>
      </c>
      <c r="AS36" s="299">
        <v>0</v>
      </c>
      <c r="AT36" s="300">
        <v>0</v>
      </c>
      <c r="AU36" s="299">
        <f t="shared" si="31"/>
        <v>0</v>
      </c>
      <c r="AV36" s="299">
        <v>0</v>
      </c>
      <c r="AW36" s="300">
        <v>0</v>
      </c>
      <c r="AX36" s="299">
        <f t="shared" si="32"/>
        <v>0</v>
      </c>
      <c r="AY36" s="299">
        <v>0</v>
      </c>
      <c r="AZ36" s="300">
        <v>0</v>
      </c>
      <c r="BA36" s="299">
        <f t="shared" si="33"/>
        <v>0</v>
      </c>
    </row>
    <row r="37" spans="1:53">
      <c r="A37" s="284">
        <f t="shared" si="36"/>
        <v>30</v>
      </c>
      <c r="B37" s="285">
        <f t="shared" si="36"/>
        <v>46172</v>
      </c>
      <c r="C37" s="286">
        <f t="shared" ref="C37" si="40">F37+H37+J37</f>
        <v>20000</v>
      </c>
      <c r="D37" s="286">
        <f t="shared" ref="D37" si="41">G37+I37+K37</f>
        <v>0</v>
      </c>
      <c r="E37" s="286">
        <f t="shared" ref="E37" si="42">D37-C37</f>
        <v>-20000</v>
      </c>
      <c r="F37" s="286">
        <f t="shared" ref="F37" si="43">SUMIF($L$7:$AO$7,$F$6,L37:AO37)</f>
        <v>20000</v>
      </c>
      <c r="G37" s="286">
        <f t="shared" ref="G37" si="44">SUMIF($L$7:$AO$7,$G$6,L37:AO37)</f>
        <v>0</v>
      </c>
      <c r="H37" s="286">
        <f t="shared" ref="H37" si="45">SUMIF($AP$7:$BA$7,$H$6,AP37:BA37)</f>
        <v>0</v>
      </c>
      <c r="I37" s="286">
        <f t="shared" ref="I37" si="46">SUMIF($AP$7:$BA$7,$I$6,AP37:BA37)</f>
        <v>0</v>
      </c>
      <c r="J37" s="286"/>
      <c r="K37" s="286"/>
      <c r="L37" s="299">
        <v>0</v>
      </c>
      <c r="M37" s="300">
        <v>0</v>
      </c>
      <c r="N37" s="299">
        <f t="shared" ref="N37" si="47">M37-L37</f>
        <v>0</v>
      </c>
      <c r="O37" s="299">
        <v>5000</v>
      </c>
      <c r="P37" s="300">
        <v>0</v>
      </c>
      <c r="Q37" s="299">
        <f t="shared" ref="Q37" si="48">P37-O37</f>
        <v>-5000</v>
      </c>
      <c r="R37" s="299">
        <v>0</v>
      </c>
      <c r="S37" s="300">
        <v>0</v>
      </c>
      <c r="T37" s="299">
        <f t="shared" ref="T37" si="49">S37-R37</f>
        <v>0</v>
      </c>
      <c r="U37" s="299">
        <v>0</v>
      </c>
      <c r="V37" s="300">
        <v>0</v>
      </c>
      <c r="W37" s="299">
        <f t="shared" ref="W37" si="50">V37-U37</f>
        <v>0</v>
      </c>
      <c r="X37" s="299">
        <v>0</v>
      </c>
      <c r="Y37" s="300">
        <v>0</v>
      </c>
      <c r="Z37" s="299">
        <f t="shared" ref="Z37" si="51">Y37-X37</f>
        <v>0</v>
      </c>
      <c r="AA37" s="299">
        <v>5000</v>
      </c>
      <c r="AB37" s="300">
        <v>0</v>
      </c>
      <c r="AC37" s="299">
        <f t="shared" ref="AC37" si="52">AB37-AA37</f>
        <v>-5000</v>
      </c>
      <c r="AD37" s="299">
        <v>0</v>
      </c>
      <c r="AE37" s="300">
        <v>0</v>
      </c>
      <c r="AF37" s="299">
        <f t="shared" ref="AF37" si="53">AE37-AD37</f>
        <v>0</v>
      </c>
      <c r="AG37" s="299">
        <v>5000</v>
      </c>
      <c r="AH37" s="300">
        <v>0</v>
      </c>
      <c r="AI37" s="299">
        <f t="shared" ref="AI37" si="54">AH37-AG37</f>
        <v>-5000</v>
      </c>
      <c r="AJ37" s="299">
        <v>0</v>
      </c>
      <c r="AK37" s="300">
        <v>0</v>
      </c>
      <c r="AL37" s="299">
        <f t="shared" ref="AL37" si="55">AK37-AJ37</f>
        <v>0</v>
      </c>
      <c r="AM37" s="299">
        <v>5000</v>
      </c>
      <c r="AN37" s="300">
        <v>0</v>
      </c>
      <c r="AO37" s="299">
        <f t="shared" ref="AO37" si="56">AN37-AM37</f>
        <v>-5000</v>
      </c>
      <c r="AP37" s="299">
        <v>0</v>
      </c>
      <c r="AQ37" s="300">
        <v>0</v>
      </c>
      <c r="AR37" s="299">
        <f t="shared" ref="AR37" si="57">AQ37-AP37</f>
        <v>0</v>
      </c>
      <c r="AS37" s="299">
        <v>0</v>
      </c>
      <c r="AT37" s="300">
        <v>0</v>
      </c>
      <c r="AU37" s="299">
        <f t="shared" ref="AU37" si="58">AT37-AS37</f>
        <v>0</v>
      </c>
      <c r="AV37" s="299">
        <v>0</v>
      </c>
      <c r="AW37" s="300">
        <v>0</v>
      </c>
      <c r="AX37" s="299">
        <f t="shared" ref="AX37" si="59">AW37-AV37</f>
        <v>0</v>
      </c>
      <c r="AY37" s="299">
        <v>0</v>
      </c>
      <c r="AZ37" s="300">
        <v>0</v>
      </c>
      <c r="BA37" s="299">
        <f t="shared" ref="BA37" si="60">AZ37-AY37</f>
        <v>0</v>
      </c>
    </row>
    <row r="38" spans="1:53">
      <c r="A38" s="284">
        <f t="shared" si="36"/>
        <v>31</v>
      </c>
      <c r="B38" s="285">
        <f t="shared" si="36"/>
        <v>46173</v>
      </c>
      <c r="C38" s="286">
        <f t="shared" ref="C38" si="61">F38+H38+J38</f>
        <v>20000</v>
      </c>
      <c r="D38" s="286">
        <f t="shared" ref="D38" si="62">G38+I38+K38</f>
        <v>0</v>
      </c>
      <c r="E38" s="286">
        <f t="shared" ref="E38" si="63">D38-C38</f>
        <v>-20000</v>
      </c>
      <c r="F38" s="286">
        <f t="shared" ref="F38" si="64">SUMIF($L$7:$AO$7,$F$6,L38:AO38)</f>
        <v>20000</v>
      </c>
      <c r="G38" s="286">
        <f t="shared" ref="G38" si="65">SUMIF($L$7:$AO$7,$G$6,L38:AO38)</f>
        <v>0</v>
      </c>
      <c r="H38" s="286">
        <f t="shared" ref="H38" si="66">SUMIF($AP$7:$BA$7,$H$6,AP38:BA38)</f>
        <v>0</v>
      </c>
      <c r="I38" s="286">
        <f t="shared" ref="I38" si="67">SUMIF($AP$7:$BA$7,$I$6,AP38:BA38)</f>
        <v>0</v>
      </c>
      <c r="J38" s="286"/>
      <c r="K38" s="286"/>
      <c r="L38" s="299">
        <v>0</v>
      </c>
      <c r="M38" s="300">
        <v>0</v>
      </c>
      <c r="N38" s="299">
        <f t="shared" ref="N38" si="68">M38-L38</f>
        <v>0</v>
      </c>
      <c r="O38" s="299">
        <v>5000</v>
      </c>
      <c r="P38" s="300">
        <v>0</v>
      </c>
      <c r="Q38" s="299">
        <f t="shared" ref="Q38" si="69">P38-O38</f>
        <v>-5000</v>
      </c>
      <c r="R38" s="299">
        <v>0</v>
      </c>
      <c r="S38" s="300">
        <v>0</v>
      </c>
      <c r="T38" s="299">
        <f t="shared" ref="T38" si="70">S38-R38</f>
        <v>0</v>
      </c>
      <c r="U38" s="299">
        <v>0</v>
      </c>
      <c r="V38" s="300">
        <v>0</v>
      </c>
      <c r="W38" s="299">
        <f t="shared" ref="W38" si="71">V38-U38</f>
        <v>0</v>
      </c>
      <c r="X38" s="299">
        <v>0</v>
      </c>
      <c r="Y38" s="300">
        <v>0</v>
      </c>
      <c r="Z38" s="299">
        <f t="shared" ref="Z38" si="72">Y38-X38</f>
        <v>0</v>
      </c>
      <c r="AA38" s="299">
        <v>5000</v>
      </c>
      <c r="AB38" s="300">
        <v>0</v>
      </c>
      <c r="AC38" s="299">
        <f t="shared" ref="AC38" si="73">AB38-AA38</f>
        <v>-5000</v>
      </c>
      <c r="AD38" s="299">
        <v>0</v>
      </c>
      <c r="AE38" s="300">
        <v>0</v>
      </c>
      <c r="AF38" s="299">
        <f t="shared" ref="AF38" si="74">AE38-AD38</f>
        <v>0</v>
      </c>
      <c r="AG38" s="299">
        <v>5000</v>
      </c>
      <c r="AH38" s="300">
        <v>0</v>
      </c>
      <c r="AI38" s="299">
        <f t="shared" ref="AI38" si="75">AH38-AG38</f>
        <v>-5000</v>
      </c>
      <c r="AJ38" s="299">
        <v>0</v>
      </c>
      <c r="AK38" s="300">
        <v>0</v>
      </c>
      <c r="AL38" s="299">
        <f t="shared" ref="AL38" si="76">AK38-AJ38</f>
        <v>0</v>
      </c>
      <c r="AM38" s="299">
        <v>5000</v>
      </c>
      <c r="AN38" s="300">
        <v>0</v>
      </c>
      <c r="AO38" s="299">
        <f t="shared" ref="AO38" si="77">AN38-AM38</f>
        <v>-5000</v>
      </c>
      <c r="AP38" s="299">
        <v>0</v>
      </c>
      <c r="AQ38" s="300">
        <v>0</v>
      </c>
      <c r="AR38" s="299">
        <f t="shared" ref="AR38" si="78">AQ38-AP38</f>
        <v>0</v>
      </c>
      <c r="AS38" s="299">
        <v>0</v>
      </c>
      <c r="AT38" s="300">
        <v>0</v>
      </c>
      <c r="AU38" s="299">
        <f t="shared" ref="AU38" si="79">AT38-AS38</f>
        <v>0</v>
      </c>
      <c r="AV38" s="299">
        <v>0</v>
      </c>
      <c r="AW38" s="300">
        <v>0</v>
      </c>
      <c r="AX38" s="299">
        <f t="shared" ref="AX38" si="80">AW38-AV38</f>
        <v>0</v>
      </c>
      <c r="AY38" s="299">
        <v>0</v>
      </c>
      <c r="AZ38" s="300">
        <v>0</v>
      </c>
      <c r="BA38" s="299">
        <f t="shared" ref="BA38" si="81">AZ38-AY38</f>
        <v>0</v>
      </c>
    </row>
    <row r="39" spans="1:53">
      <c r="A39" s="284"/>
      <c r="B39" s="285"/>
      <c r="C39" s="286"/>
      <c r="D39" s="286"/>
      <c r="E39" s="286"/>
      <c r="F39" s="286"/>
      <c r="G39" s="286"/>
      <c r="H39" s="286"/>
      <c r="I39" s="286"/>
      <c r="J39" s="286"/>
      <c r="K39" s="286"/>
      <c r="L39" s="299"/>
      <c r="M39" s="300"/>
      <c r="N39" s="299"/>
      <c r="O39" s="299"/>
      <c r="P39" s="300"/>
      <c r="Q39" s="299"/>
      <c r="R39" s="299"/>
      <c r="S39" s="300"/>
      <c r="T39" s="299"/>
      <c r="U39" s="299"/>
      <c r="V39" s="300"/>
      <c r="W39" s="299"/>
      <c r="X39" s="299"/>
      <c r="Y39" s="300"/>
      <c r="Z39" s="299"/>
      <c r="AA39" s="299"/>
      <c r="AB39" s="300"/>
      <c r="AC39" s="299"/>
      <c r="AD39" s="299"/>
      <c r="AE39" s="300"/>
      <c r="AF39" s="299"/>
      <c r="AG39" s="299"/>
      <c r="AH39" s="300"/>
      <c r="AI39" s="299"/>
      <c r="AJ39" s="299"/>
      <c r="AK39" s="300"/>
      <c r="AL39" s="299"/>
      <c r="AM39" s="299"/>
      <c r="AN39" s="300"/>
      <c r="AO39" s="299"/>
      <c r="AP39" s="299"/>
      <c r="AQ39" s="300"/>
      <c r="AR39" s="299"/>
      <c r="AS39" s="299"/>
      <c r="AT39" s="300"/>
      <c r="AU39" s="299"/>
      <c r="AV39" s="299"/>
      <c r="AW39" s="300"/>
      <c r="AX39" s="299"/>
      <c r="AY39" s="299"/>
      <c r="AZ39" s="300"/>
      <c r="BA39" s="299"/>
    </row>
    <row r="40" spans="1:53" ht="15.75" thickBot="1">
      <c r="A40" s="287"/>
      <c r="B40" s="288"/>
      <c r="C40" s="289"/>
      <c r="D40" s="289"/>
      <c r="E40" s="289"/>
      <c r="F40" s="289"/>
      <c r="G40" s="289"/>
      <c r="H40" s="289"/>
      <c r="I40" s="289"/>
      <c r="J40" s="289"/>
      <c r="K40" s="289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  <c r="AK40" s="301"/>
      <c r="AL40" s="301"/>
      <c r="AM40" s="301"/>
      <c r="AN40" s="301"/>
      <c r="AO40" s="301"/>
      <c r="AP40" s="301"/>
      <c r="AQ40" s="301"/>
      <c r="AR40" s="301"/>
      <c r="AS40" s="301"/>
      <c r="AT40" s="301"/>
      <c r="AU40" s="301"/>
      <c r="AV40" s="301"/>
      <c r="AW40" s="301"/>
      <c r="AX40" s="301"/>
      <c r="AY40" s="301"/>
      <c r="AZ40" s="301"/>
      <c r="BA40" s="301"/>
    </row>
    <row r="41" spans="1:53">
      <c r="A41" s="290" t="s">
        <v>7</v>
      </c>
      <c r="B41" s="291"/>
      <c r="C41" s="292">
        <f t="shared" ref="C41:N41" si="82">SUM(C8:C38)</f>
        <v>160000</v>
      </c>
      <c r="D41" s="292">
        <f t="shared" si="82"/>
        <v>0</v>
      </c>
      <c r="E41" s="292">
        <f t="shared" si="82"/>
        <v>-160000</v>
      </c>
      <c r="F41" s="292">
        <f t="shared" si="82"/>
        <v>160000</v>
      </c>
      <c r="G41" s="292">
        <f t="shared" si="82"/>
        <v>0</v>
      </c>
      <c r="H41" s="292">
        <f t="shared" si="82"/>
        <v>0</v>
      </c>
      <c r="I41" s="292">
        <f t="shared" si="82"/>
        <v>0</v>
      </c>
      <c r="J41" s="292">
        <f t="shared" si="82"/>
        <v>0</v>
      </c>
      <c r="K41" s="292">
        <f t="shared" si="82"/>
        <v>0</v>
      </c>
      <c r="L41" s="292">
        <f t="shared" si="82"/>
        <v>0</v>
      </c>
      <c r="M41" s="292">
        <f t="shared" si="82"/>
        <v>0</v>
      </c>
      <c r="N41" s="292">
        <f t="shared" si="82"/>
        <v>0</v>
      </c>
      <c r="O41" s="292">
        <f t="shared" ref="O41" si="83">SUM(O8:O38)</f>
        <v>40000</v>
      </c>
      <c r="P41" s="292">
        <f t="shared" ref="P41:AH41" si="84">SUM(P8:P38)</f>
        <v>0</v>
      </c>
      <c r="Q41" s="292">
        <f t="shared" si="84"/>
        <v>-40000</v>
      </c>
      <c r="R41" s="292">
        <f t="shared" si="84"/>
        <v>0</v>
      </c>
      <c r="S41" s="292">
        <f t="shared" si="84"/>
        <v>0</v>
      </c>
      <c r="T41" s="292">
        <f t="shared" si="84"/>
        <v>0</v>
      </c>
      <c r="U41" s="292">
        <f t="shared" si="84"/>
        <v>0</v>
      </c>
      <c r="V41" s="292">
        <f t="shared" si="84"/>
        <v>0</v>
      </c>
      <c r="W41" s="292">
        <f t="shared" si="84"/>
        <v>0</v>
      </c>
      <c r="X41" s="292">
        <f t="shared" si="84"/>
        <v>0</v>
      </c>
      <c r="Y41" s="292">
        <f t="shared" si="84"/>
        <v>0</v>
      </c>
      <c r="Z41" s="292">
        <f t="shared" si="84"/>
        <v>0</v>
      </c>
      <c r="AA41" s="292">
        <f t="shared" si="84"/>
        <v>40000</v>
      </c>
      <c r="AB41" s="292">
        <f t="shared" si="84"/>
        <v>0</v>
      </c>
      <c r="AC41" s="292">
        <f t="shared" si="84"/>
        <v>-40000</v>
      </c>
      <c r="AD41" s="292">
        <f t="shared" si="84"/>
        <v>0</v>
      </c>
      <c r="AE41" s="292">
        <f t="shared" si="84"/>
        <v>0</v>
      </c>
      <c r="AF41" s="292">
        <f t="shared" si="84"/>
        <v>0</v>
      </c>
      <c r="AG41" s="292">
        <f t="shared" si="84"/>
        <v>40000</v>
      </c>
      <c r="AH41" s="292">
        <f t="shared" si="84"/>
        <v>0</v>
      </c>
      <c r="AI41" s="292">
        <f t="shared" ref="AI41:BA41" si="85">SUM(AI8:AI38)</f>
        <v>-40000</v>
      </c>
      <c r="AJ41" s="292">
        <f t="shared" si="85"/>
        <v>0</v>
      </c>
      <c r="AK41" s="292">
        <f t="shared" si="85"/>
        <v>0</v>
      </c>
      <c r="AL41" s="292">
        <f t="shared" si="85"/>
        <v>0</v>
      </c>
      <c r="AM41" s="292">
        <f t="shared" si="85"/>
        <v>40000</v>
      </c>
      <c r="AN41" s="292">
        <f t="shared" si="85"/>
        <v>0</v>
      </c>
      <c r="AO41" s="292">
        <f t="shared" si="85"/>
        <v>-40000</v>
      </c>
      <c r="AP41" s="292">
        <f t="shared" si="85"/>
        <v>0</v>
      </c>
      <c r="AQ41" s="292">
        <f t="shared" si="85"/>
        <v>0</v>
      </c>
      <c r="AR41" s="292">
        <f t="shared" si="85"/>
        <v>0</v>
      </c>
      <c r="AS41" s="292">
        <f t="shared" si="85"/>
        <v>0</v>
      </c>
      <c r="AT41" s="292">
        <f t="shared" si="85"/>
        <v>0</v>
      </c>
      <c r="AU41" s="292">
        <f t="shared" si="85"/>
        <v>0</v>
      </c>
      <c r="AV41" s="292">
        <f t="shared" si="85"/>
        <v>0</v>
      </c>
      <c r="AW41" s="292">
        <f t="shared" si="85"/>
        <v>0</v>
      </c>
      <c r="AX41" s="292">
        <f t="shared" si="85"/>
        <v>0</v>
      </c>
      <c r="AY41" s="292">
        <f t="shared" si="85"/>
        <v>0</v>
      </c>
      <c r="AZ41" s="292">
        <f t="shared" si="85"/>
        <v>0</v>
      </c>
      <c r="BA41" s="292">
        <f t="shared" si="85"/>
        <v>0</v>
      </c>
    </row>
    <row r="42" spans="1:53">
      <c r="A42" s="293" t="s">
        <v>125</v>
      </c>
      <c r="B42" s="294"/>
      <c r="C42" s="295">
        <f t="shared" ref="C42:N42" si="86">C41/SUMPRODUCT((C8:C38&gt;0)*1)</f>
        <v>20000</v>
      </c>
      <c r="D42" s="295" t="e">
        <f t="shared" si="86"/>
        <v>#DIV/0!</v>
      </c>
      <c r="E42" s="295" t="e">
        <f t="shared" si="86"/>
        <v>#DIV/0!</v>
      </c>
      <c r="F42" s="295">
        <f t="shared" si="86"/>
        <v>20000</v>
      </c>
      <c r="G42" s="295" t="e">
        <f t="shared" si="86"/>
        <v>#DIV/0!</v>
      </c>
      <c r="H42" s="295" t="e">
        <f t="shared" si="86"/>
        <v>#DIV/0!</v>
      </c>
      <c r="I42" s="295" t="e">
        <f t="shared" si="86"/>
        <v>#DIV/0!</v>
      </c>
      <c r="J42" s="295" t="e">
        <f t="shared" si="86"/>
        <v>#DIV/0!</v>
      </c>
      <c r="K42" s="295" t="e">
        <f t="shared" si="86"/>
        <v>#DIV/0!</v>
      </c>
      <c r="L42" s="295" t="e">
        <f t="shared" si="86"/>
        <v>#DIV/0!</v>
      </c>
      <c r="M42" s="295" t="e">
        <f t="shared" si="86"/>
        <v>#DIV/0!</v>
      </c>
      <c r="N42" s="295" t="e">
        <f t="shared" si="86"/>
        <v>#DIV/0!</v>
      </c>
      <c r="O42" s="295">
        <f t="shared" ref="O42" si="87">O41/SUMPRODUCT((O8:O38&gt;0)*1)</f>
        <v>5000</v>
      </c>
      <c r="P42" s="295" t="e">
        <f t="shared" ref="P42:AH42" si="88">P41/SUMPRODUCT((P8:P38&gt;0)*1)</f>
        <v>#DIV/0!</v>
      </c>
      <c r="Q42" s="295" t="e">
        <f t="shared" si="88"/>
        <v>#DIV/0!</v>
      </c>
      <c r="R42" s="295" t="e">
        <f t="shared" si="88"/>
        <v>#DIV/0!</v>
      </c>
      <c r="S42" s="295" t="e">
        <f t="shared" si="88"/>
        <v>#DIV/0!</v>
      </c>
      <c r="T42" s="295" t="e">
        <f t="shared" si="88"/>
        <v>#DIV/0!</v>
      </c>
      <c r="U42" s="295" t="e">
        <f t="shared" si="88"/>
        <v>#DIV/0!</v>
      </c>
      <c r="V42" s="295" t="e">
        <f t="shared" si="88"/>
        <v>#DIV/0!</v>
      </c>
      <c r="W42" s="295" t="e">
        <f t="shared" si="88"/>
        <v>#DIV/0!</v>
      </c>
      <c r="X42" s="295" t="e">
        <f t="shared" si="88"/>
        <v>#DIV/0!</v>
      </c>
      <c r="Y42" s="295" t="e">
        <f t="shared" si="88"/>
        <v>#DIV/0!</v>
      </c>
      <c r="Z42" s="295" t="e">
        <f t="shared" si="88"/>
        <v>#DIV/0!</v>
      </c>
      <c r="AA42" s="295">
        <f t="shared" si="88"/>
        <v>5000</v>
      </c>
      <c r="AB42" s="295" t="e">
        <f t="shared" si="88"/>
        <v>#DIV/0!</v>
      </c>
      <c r="AC42" s="295" t="e">
        <f t="shared" si="88"/>
        <v>#DIV/0!</v>
      </c>
      <c r="AD42" s="295" t="e">
        <f t="shared" si="88"/>
        <v>#DIV/0!</v>
      </c>
      <c r="AE42" s="295" t="e">
        <f t="shared" si="88"/>
        <v>#DIV/0!</v>
      </c>
      <c r="AF42" s="295" t="e">
        <f t="shared" si="88"/>
        <v>#DIV/0!</v>
      </c>
      <c r="AG42" s="295">
        <f t="shared" si="88"/>
        <v>5000</v>
      </c>
      <c r="AH42" s="295" t="e">
        <f t="shared" si="88"/>
        <v>#DIV/0!</v>
      </c>
      <c r="AI42" s="295" t="e">
        <f t="shared" ref="AI42:BA42" si="89">AI41/SUMPRODUCT((AI8:AI38&gt;0)*1)</f>
        <v>#DIV/0!</v>
      </c>
      <c r="AJ42" s="295" t="e">
        <f t="shared" si="89"/>
        <v>#DIV/0!</v>
      </c>
      <c r="AK42" s="295" t="e">
        <f t="shared" si="89"/>
        <v>#DIV/0!</v>
      </c>
      <c r="AL42" s="295" t="e">
        <f t="shared" si="89"/>
        <v>#DIV/0!</v>
      </c>
      <c r="AM42" s="295">
        <f t="shared" si="89"/>
        <v>5000</v>
      </c>
      <c r="AN42" s="295" t="e">
        <f t="shared" si="89"/>
        <v>#DIV/0!</v>
      </c>
      <c r="AO42" s="295" t="e">
        <f t="shared" si="89"/>
        <v>#DIV/0!</v>
      </c>
      <c r="AP42" s="295" t="e">
        <f t="shared" si="89"/>
        <v>#DIV/0!</v>
      </c>
      <c r="AQ42" s="295" t="e">
        <f t="shared" si="89"/>
        <v>#DIV/0!</v>
      </c>
      <c r="AR42" s="295" t="e">
        <f t="shared" si="89"/>
        <v>#DIV/0!</v>
      </c>
      <c r="AS42" s="295" t="e">
        <f t="shared" si="89"/>
        <v>#DIV/0!</v>
      </c>
      <c r="AT42" s="295" t="e">
        <f t="shared" si="89"/>
        <v>#DIV/0!</v>
      </c>
      <c r="AU42" s="295" t="e">
        <f t="shared" si="89"/>
        <v>#DIV/0!</v>
      </c>
      <c r="AV42" s="295" t="e">
        <f t="shared" si="89"/>
        <v>#DIV/0!</v>
      </c>
      <c r="AW42" s="295" t="e">
        <f t="shared" si="89"/>
        <v>#DIV/0!</v>
      </c>
      <c r="AX42" s="295" t="e">
        <f t="shared" si="89"/>
        <v>#DIV/0!</v>
      </c>
      <c r="AY42" s="295" t="e">
        <f t="shared" si="89"/>
        <v>#DIV/0!</v>
      </c>
      <c r="AZ42" s="295" t="e">
        <f t="shared" si="89"/>
        <v>#DIV/0!</v>
      </c>
      <c r="BA42" s="295" t="e">
        <f t="shared" si="89"/>
        <v>#DIV/0!</v>
      </c>
    </row>
    <row r="44" spans="1:53">
      <c r="G44" s="4"/>
      <c r="I44" s="4"/>
    </row>
  </sheetData>
  <mergeCells count="30">
    <mergeCell ref="AP6:AR6"/>
    <mergeCell ref="AS6:AU6"/>
    <mergeCell ref="AV6:AX6"/>
    <mergeCell ref="AY6:BA6"/>
    <mergeCell ref="A5:A7"/>
    <mergeCell ref="B5:B7"/>
    <mergeCell ref="C6:C7"/>
    <mergeCell ref="D6:D7"/>
    <mergeCell ref="E5:E7"/>
    <mergeCell ref="F6:F7"/>
    <mergeCell ref="G6:G7"/>
    <mergeCell ref="H6:H7"/>
    <mergeCell ref="I6:I7"/>
    <mergeCell ref="J6:J7"/>
    <mergeCell ref="K6:K7"/>
    <mergeCell ref="AA6:AC6"/>
    <mergeCell ref="AD6:AF6"/>
    <mergeCell ref="AG6:AI6"/>
    <mergeCell ref="AJ6:AL6"/>
    <mergeCell ref="AM6:AO6"/>
    <mergeCell ref="L6:N6"/>
    <mergeCell ref="O6:Q6"/>
    <mergeCell ref="R6:T6"/>
    <mergeCell ref="U6:W6"/>
    <mergeCell ref="X6:Z6"/>
    <mergeCell ref="C5:D5"/>
    <mergeCell ref="F5:G5"/>
    <mergeCell ref="H5:I5"/>
    <mergeCell ref="J5:K5"/>
    <mergeCell ref="L5:BA5"/>
  </mergeCells>
  <conditionalFormatting sqref="H9:H39">
    <cfRule type="cellIs" dxfId="30" priority="8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49"/>
  <sheetViews>
    <sheetView showGridLines="0" zoomScale="80" zoomScaleNormal="80" workbookViewId="0">
      <pane xSplit="3" ySplit="7" topLeftCell="D29" activePane="bottomRight" state="frozen"/>
      <selection pane="topRight"/>
      <selection pane="bottomLeft"/>
      <selection pane="bottomRight"/>
    </sheetView>
  </sheetViews>
  <sheetFormatPr defaultColWidth="9.140625" defaultRowHeight="15"/>
  <cols>
    <col min="1" max="1" width="8.42578125" style="174" customWidth="1"/>
    <col min="2" max="2" width="12" style="174" customWidth="1"/>
    <col min="3" max="3" width="15.85546875" style="174" customWidth="1"/>
    <col min="4" max="4" width="14.42578125" style="174" customWidth="1"/>
    <col min="5" max="5" width="14.28515625" style="174" customWidth="1"/>
    <col min="6" max="8" width="12.28515625" style="174" customWidth="1"/>
    <col min="9" max="9" width="11" style="174" customWidth="1"/>
    <col min="10" max="10" width="12.28515625" style="174" bestFit="1" customWidth="1"/>
    <col min="11" max="11" width="12.28515625" style="174" hidden="1" customWidth="1"/>
    <col min="12" max="12" width="14.42578125" style="174" hidden="1" customWidth="1"/>
    <col min="13" max="13" width="16.28515625" style="174" bestFit="1" customWidth="1"/>
    <col min="14" max="14" width="13.85546875" style="174" customWidth="1"/>
    <col min="15" max="16" width="12.42578125" style="174" customWidth="1"/>
    <col min="17" max="17" width="13" style="174" customWidth="1"/>
    <col min="18" max="18" width="12.7109375" style="174" customWidth="1"/>
    <col min="19" max="19" width="12.28515625" style="174" hidden="1" customWidth="1"/>
    <col min="20" max="20" width="13.140625" style="174" customWidth="1"/>
    <col min="21" max="21" width="14.5703125" style="174" customWidth="1"/>
    <col min="22" max="22" width="16.7109375" style="174" customWidth="1"/>
    <col min="23" max="23" width="14.5703125" style="174" customWidth="1"/>
    <col min="24" max="24" width="18" style="174" customWidth="1"/>
    <col min="25" max="25" width="16.28515625" style="174" customWidth="1"/>
    <col min="26" max="26" width="14.28515625" style="174" customWidth="1"/>
    <col min="27" max="28" width="12.28515625" style="174" customWidth="1"/>
    <col min="29" max="29" width="12.42578125" style="174" customWidth="1"/>
    <col min="30" max="30" width="14.28515625" style="174" customWidth="1"/>
    <col min="31" max="31" width="12.42578125" style="174" hidden="1" customWidth="1"/>
    <col min="32" max="32" width="14.42578125" style="174" customWidth="1"/>
    <col min="33" max="33" width="14" style="174" customWidth="1"/>
    <col min="34" max="34" width="13.85546875" style="174" hidden="1" customWidth="1"/>
    <col min="35" max="35" width="12.5703125" style="174" customWidth="1"/>
    <col min="36" max="37" width="12.140625" style="174" hidden="1" customWidth="1"/>
    <col min="38" max="38" width="14.5703125" style="174" hidden="1" customWidth="1"/>
    <col min="39" max="39" width="13.85546875" style="174" customWidth="1"/>
    <col min="40" max="40" width="13.85546875" style="174" hidden="1" customWidth="1"/>
    <col min="41" max="41" width="14.5703125" style="174" hidden="1" customWidth="1"/>
    <col min="42" max="43" width="14.5703125" style="174" customWidth="1"/>
    <col min="44" max="44" width="19" style="174" customWidth="1"/>
    <col min="45" max="45" width="18.5703125" style="174" customWidth="1"/>
    <col min="46" max="46" width="12.85546875" style="174" customWidth="1"/>
    <col min="47" max="48" width="15.28515625" style="174" customWidth="1"/>
    <col min="49" max="49" width="16.5703125" style="174" customWidth="1"/>
    <col min="50" max="51" width="18" style="174" customWidth="1"/>
    <col min="52" max="52" width="14.85546875" style="174" customWidth="1"/>
    <col min="53" max="53" width="19.28515625" style="174" customWidth="1"/>
    <col min="54" max="54" width="17.85546875" style="174" customWidth="1"/>
    <col min="55" max="55" width="15" style="174" customWidth="1"/>
    <col min="56" max="56" width="13.7109375" style="174" customWidth="1"/>
    <col min="57" max="57" width="15.85546875" style="174" customWidth="1"/>
    <col min="58" max="60" width="13.7109375" style="174" customWidth="1"/>
    <col min="61" max="61" width="13.7109375" style="174" hidden="1" customWidth="1"/>
    <col min="62" max="62" width="18.140625" style="174" customWidth="1"/>
    <col min="63" max="66" width="15.5703125" style="174" customWidth="1"/>
    <col min="67" max="67" width="15.5703125" style="174" hidden="1" customWidth="1"/>
    <col min="68" max="68" width="13.140625" style="174" customWidth="1"/>
    <col min="69" max="69" width="13.140625" style="174" hidden="1" customWidth="1"/>
    <col min="70" max="73" width="13.140625" style="174" customWidth="1"/>
    <col min="74" max="16384" width="9.140625" style="174"/>
  </cols>
  <sheetData>
    <row r="1" spans="1:73">
      <c r="A1" s="219" t="s">
        <v>126</v>
      </c>
      <c r="B1" s="218"/>
      <c r="C1" s="174">
        <v>3</v>
      </c>
      <c r="D1" s="174">
        <v>4</v>
      </c>
      <c r="E1" s="174">
        <f>D1+1</f>
        <v>5</v>
      </c>
      <c r="F1" s="174">
        <f t="shared" ref="F1:N1" si="0">E1+1</f>
        <v>6</v>
      </c>
      <c r="G1" s="174">
        <f t="shared" si="0"/>
        <v>7</v>
      </c>
      <c r="H1" s="174">
        <f t="shared" si="0"/>
        <v>8</v>
      </c>
      <c r="I1" s="174">
        <f t="shared" si="0"/>
        <v>9</v>
      </c>
      <c r="J1" s="174">
        <f t="shared" si="0"/>
        <v>10</v>
      </c>
      <c r="L1" s="174">
        <f>J1+1</f>
        <v>11</v>
      </c>
      <c r="M1" s="174">
        <f t="shared" si="0"/>
        <v>12</v>
      </c>
      <c r="N1" s="174">
        <f t="shared" si="0"/>
        <v>13</v>
      </c>
      <c r="O1" s="174">
        <f t="shared" ref="O1" si="1">N1+1</f>
        <v>14</v>
      </c>
      <c r="P1" s="174">
        <f t="shared" ref="P1" si="2">O1+1</f>
        <v>15</v>
      </c>
      <c r="Q1" s="174">
        <f t="shared" ref="Q1" si="3">P1+1</f>
        <v>16</v>
      </c>
      <c r="R1" s="174">
        <f t="shared" ref="R1" si="4">Q1+1</f>
        <v>17</v>
      </c>
      <c r="S1" s="174">
        <f t="shared" ref="S1" si="5">R1+1</f>
        <v>18</v>
      </c>
      <c r="T1" s="174">
        <f t="shared" ref="T1" si="6">S1+1</f>
        <v>19</v>
      </c>
      <c r="U1" s="174">
        <f t="shared" ref="U1" si="7">T1+1</f>
        <v>20</v>
      </c>
      <c r="V1" s="174">
        <f t="shared" ref="V1" si="8">U1+1</f>
        <v>21</v>
      </c>
      <c r="W1" s="174">
        <f t="shared" ref="W1" si="9">V1+1</f>
        <v>22</v>
      </c>
      <c r="X1" s="174">
        <f t="shared" ref="X1:Y1" si="10">W1+1</f>
        <v>23</v>
      </c>
      <c r="Y1" s="174">
        <f t="shared" si="10"/>
        <v>24</v>
      </c>
      <c r="Z1" s="174">
        <f t="shared" ref="Z1" si="11">Y1+1</f>
        <v>25</v>
      </c>
      <c r="AA1" s="174">
        <f t="shared" ref="AA1" si="12">Z1+1</f>
        <v>26</v>
      </c>
      <c r="AB1" s="174">
        <f t="shared" ref="AB1" si="13">AA1+1</f>
        <v>27</v>
      </c>
      <c r="AC1" s="174">
        <f t="shared" ref="AC1" si="14">AB1+1</f>
        <v>28</v>
      </c>
      <c r="AD1" s="174">
        <f t="shared" ref="AD1" si="15">AC1+1</f>
        <v>29</v>
      </c>
      <c r="AE1" s="174">
        <f t="shared" ref="AE1" si="16">AD1+1</f>
        <v>30</v>
      </c>
      <c r="AF1" s="174">
        <f t="shared" ref="AF1" si="17">AE1+1</f>
        <v>31</v>
      </c>
      <c r="AG1" s="174">
        <f t="shared" ref="AG1" si="18">AF1+1</f>
        <v>32</v>
      </c>
      <c r="AH1" s="174">
        <f t="shared" ref="AH1" si="19">AG1+1</f>
        <v>33</v>
      </c>
      <c r="AI1" s="174">
        <f t="shared" ref="AI1" si="20">AH1+1</f>
        <v>34</v>
      </c>
      <c r="AJ1" s="174">
        <f t="shared" ref="AJ1" si="21">AI1+1</f>
        <v>35</v>
      </c>
      <c r="AK1" s="174">
        <f t="shared" ref="AK1" si="22">AJ1+1</f>
        <v>36</v>
      </c>
      <c r="AL1" s="174">
        <f t="shared" ref="AL1" si="23">AK1+1</f>
        <v>37</v>
      </c>
      <c r="AM1" s="174">
        <f t="shared" ref="AM1" si="24">AL1+1</f>
        <v>38</v>
      </c>
      <c r="AN1" s="174">
        <f t="shared" ref="AN1" si="25">AM1+1</f>
        <v>39</v>
      </c>
      <c r="AO1" s="174">
        <f t="shared" ref="AO1" si="26">AN1+1</f>
        <v>40</v>
      </c>
      <c r="AP1" s="174">
        <f t="shared" ref="AP1:AQ1" si="27">AO1+1</f>
        <v>41</v>
      </c>
      <c r="AQ1" s="174">
        <f t="shared" si="27"/>
        <v>42</v>
      </c>
      <c r="AR1" s="174">
        <f t="shared" ref="AR1" si="28">AP1+1</f>
        <v>42</v>
      </c>
      <c r="AS1" s="174">
        <f t="shared" ref="AS1" si="29">AR1+1</f>
        <v>43</v>
      </c>
      <c r="AT1" s="174">
        <f t="shared" ref="AT1" si="30">AS1+1</f>
        <v>44</v>
      </c>
      <c r="AU1" s="174">
        <f t="shared" ref="AU1" si="31">AT1+1</f>
        <v>45</v>
      </c>
      <c r="AV1" s="174">
        <f t="shared" ref="AV1" si="32">AU1+1</f>
        <v>46</v>
      </c>
      <c r="AW1" s="174">
        <f t="shared" ref="AW1" si="33">AV1+1</f>
        <v>47</v>
      </c>
      <c r="AX1" s="174">
        <f t="shared" ref="AX1" si="34">AW1+1</f>
        <v>48</v>
      </c>
      <c r="AY1" s="174">
        <f t="shared" ref="AY1" si="35">AX1+1</f>
        <v>49</v>
      </c>
      <c r="AZ1" s="174">
        <f t="shared" ref="AZ1" si="36">AY1+1</f>
        <v>50</v>
      </c>
      <c r="BA1" s="174">
        <f t="shared" ref="BA1" si="37">AZ1+1</f>
        <v>51</v>
      </c>
      <c r="BB1" s="174">
        <f t="shared" ref="BB1" si="38">BA1+1</f>
        <v>52</v>
      </c>
      <c r="BC1" s="174">
        <f t="shared" ref="BC1" si="39">BB1+1</f>
        <v>53</v>
      </c>
      <c r="BD1" s="174">
        <f t="shared" ref="BD1" si="40">BC1+1</f>
        <v>54</v>
      </c>
      <c r="BE1" s="174">
        <f t="shared" ref="BE1" si="41">BD1+1</f>
        <v>55</v>
      </c>
      <c r="BF1" s="174">
        <f t="shared" ref="BF1" si="42">BE1+1</f>
        <v>56</v>
      </c>
      <c r="BG1" s="174">
        <f t="shared" ref="BG1" si="43">BF1+1</f>
        <v>57</v>
      </c>
      <c r="BH1" s="174">
        <f t="shared" ref="BH1" si="44">BG1+1</f>
        <v>58</v>
      </c>
      <c r="BI1" s="174">
        <f t="shared" ref="BI1" si="45">BH1+1</f>
        <v>59</v>
      </c>
      <c r="BJ1" s="174">
        <f t="shared" ref="BJ1" si="46">BI1+1</f>
        <v>60</v>
      </c>
      <c r="BK1" s="174">
        <f t="shared" ref="BK1" si="47">BJ1+1</f>
        <v>61</v>
      </c>
      <c r="BL1" s="174">
        <f t="shared" ref="BL1" si="48">BK1+1</f>
        <v>62</v>
      </c>
      <c r="BM1" s="174">
        <f t="shared" ref="BM1" si="49">BL1+1</f>
        <v>63</v>
      </c>
      <c r="BN1" s="174">
        <f t="shared" ref="BN1" si="50">BM1+1</f>
        <v>64</v>
      </c>
      <c r="BO1" s="174">
        <f t="shared" ref="BO1" si="51">BN1+1</f>
        <v>65</v>
      </c>
      <c r="BP1" s="174">
        <f t="shared" ref="BP1" si="52">BO1+1</f>
        <v>66</v>
      </c>
      <c r="BQ1" s="174">
        <f t="shared" ref="BQ1" si="53">BP1+1</f>
        <v>67</v>
      </c>
      <c r="BR1" s="174">
        <f t="shared" ref="BR1" si="54">BQ1+1</f>
        <v>68</v>
      </c>
      <c r="BS1" s="174">
        <f t="shared" ref="BS1" si="55">BR1+1</f>
        <v>69</v>
      </c>
      <c r="BU1" s="174">
        <f t="shared" ref="BU1" si="56">BS1+1</f>
        <v>70</v>
      </c>
    </row>
    <row r="2" spans="1:73">
      <c r="A2" s="218"/>
      <c r="B2" s="218"/>
      <c r="G2" s="220"/>
      <c r="H2" s="220"/>
      <c r="J2" s="220"/>
      <c r="K2" s="220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2"/>
      <c r="AX2" s="252"/>
      <c r="AY2" s="252"/>
      <c r="AZ2" s="252"/>
      <c r="BA2" s="252"/>
      <c r="BB2" s="252"/>
      <c r="BC2" s="252"/>
      <c r="BD2" s="252"/>
      <c r="BE2" s="252"/>
      <c r="BF2" s="252"/>
      <c r="BG2" s="252"/>
      <c r="BH2" s="252"/>
      <c r="BI2" s="252"/>
      <c r="BJ2" s="252"/>
      <c r="BK2" s="252"/>
      <c r="BL2" s="252"/>
      <c r="BM2" s="252"/>
      <c r="BN2" s="252"/>
      <c r="BO2" s="252"/>
      <c r="BP2" s="252"/>
      <c r="BQ2" s="252"/>
      <c r="BR2" s="252"/>
      <c r="BS2" s="252"/>
      <c r="BT2" s="252"/>
      <c r="BU2" s="252"/>
    </row>
    <row r="3" spans="1:73">
      <c r="A3" s="734" t="str">
        <f>"Bulan "&amp;TEXT(A4,"MMMM")&amp;" "&amp;TEXT(A4,"YYYY")</f>
        <v>Bulan Juni 2026</v>
      </c>
      <c r="B3" s="734"/>
      <c r="C3" s="734"/>
      <c r="G3" s="221"/>
      <c r="H3" s="221"/>
      <c r="I3" s="248"/>
      <c r="J3" s="221"/>
      <c r="K3" s="221"/>
      <c r="L3" s="248"/>
      <c r="M3" s="247"/>
    </row>
    <row r="4" spans="1:73">
      <c r="A4" s="735">
        <f>'Daily Sales'!A2:C2</f>
        <v>46174</v>
      </c>
      <c r="B4" s="735"/>
      <c r="E4" s="222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7"/>
      <c r="AA4" s="247"/>
      <c r="AB4" s="247"/>
      <c r="AC4" s="247"/>
      <c r="AD4" s="247"/>
      <c r="AE4" s="247"/>
      <c r="AF4" s="247"/>
      <c r="AG4" s="247"/>
      <c r="AH4" s="247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47"/>
      <c r="AT4" s="247"/>
      <c r="AU4" s="247"/>
      <c r="AV4" s="247"/>
      <c r="AW4" s="247"/>
      <c r="AX4" s="247"/>
      <c r="AY4" s="247"/>
      <c r="AZ4" s="247"/>
      <c r="BA4" s="247"/>
      <c r="BB4" s="247"/>
      <c r="BC4" s="247"/>
      <c r="BD4" s="247"/>
      <c r="BE4" s="247"/>
      <c r="BF4" s="247"/>
      <c r="BG4" s="247"/>
      <c r="BH4" s="247"/>
      <c r="BI4" s="247"/>
      <c r="BJ4" s="247"/>
      <c r="BK4" s="247"/>
      <c r="BL4" s="247"/>
      <c r="BM4" s="247"/>
      <c r="BN4" s="247"/>
      <c r="BO4" s="247"/>
      <c r="BP4" s="247"/>
      <c r="BQ4" s="247"/>
      <c r="BR4" s="247"/>
      <c r="BS4" s="247"/>
      <c r="BT4" s="247"/>
      <c r="BU4" s="247"/>
    </row>
    <row r="6" spans="1:73" ht="21" customHeight="1">
      <c r="A6" s="741" t="s">
        <v>127</v>
      </c>
      <c r="B6" s="743" t="s">
        <v>128</v>
      </c>
      <c r="C6" s="736" t="s">
        <v>129</v>
      </c>
      <c r="D6" s="736"/>
      <c r="E6" s="736"/>
      <c r="F6" s="736"/>
      <c r="G6" s="736"/>
      <c r="H6" s="736"/>
      <c r="I6" s="736"/>
      <c r="J6" s="736"/>
      <c r="K6" s="737"/>
      <c r="L6" s="737"/>
      <c r="M6" s="738" t="s">
        <v>260</v>
      </c>
      <c r="N6" s="739"/>
      <c r="O6" s="739"/>
      <c r="P6" s="739"/>
      <c r="Q6" s="739"/>
      <c r="R6" s="739"/>
      <c r="S6" s="739"/>
      <c r="T6" s="739"/>
      <c r="U6" s="739"/>
      <c r="V6" s="739"/>
      <c r="W6" s="739"/>
      <c r="X6" s="739"/>
      <c r="Y6" s="739"/>
      <c r="Z6" s="739"/>
      <c r="AA6" s="739"/>
      <c r="AB6" s="739"/>
      <c r="AC6" s="739"/>
      <c r="AD6" s="739"/>
      <c r="AE6" s="739"/>
      <c r="AF6" s="739"/>
      <c r="AG6" s="739"/>
      <c r="AH6" s="739"/>
      <c r="AI6" s="739"/>
      <c r="AJ6" s="739"/>
      <c r="AK6" s="739"/>
      <c r="AL6" s="739"/>
      <c r="AM6" s="739"/>
      <c r="AN6" s="739"/>
      <c r="AO6" s="739"/>
      <c r="AP6" s="739"/>
      <c r="AQ6" s="739"/>
      <c r="AR6" s="739"/>
      <c r="AS6" s="739"/>
      <c r="AT6" s="739"/>
      <c r="AU6" s="739"/>
      <c r="AV6" s="739"/>
      <c r="AW6" s="739"/>
      <c r="AX6" s="739"/>
      <c r="AY6" s="739"/>
      <c r="AZ6" s="739"/>
      <c r="BA6" s="739"/>
      <c r="BB6" s="739"/>
      <c r="BC6" s="739"/>
      <c r="BD6" s="739"/>
      <c r="BE6" s="739"/>
      <c r="BF6" s="739"/>
      <c r="BG6" s="739"/>
      <c r="BH6" s="739"/>
      <c r="BI6" s="739"/>
      <c r="BJ6" s="739"/>
      <c r="BK6" s="739"/>
      <c r="BL6" s="739"/>
      <c r="BM6" s="739"/>
      <c r="BN6" s="739"/>
      <c r="BO6" s="739"/>
      <c r="BP6" s="739"/>
      <c r="BQ6" s="739"/>
      <c r="BR6" s="739"/>
      <c r="BS6" s="739"/>
      <c r="BT6" s="739"/>
      <c r="BU6" s="740"/>
    </row>
    <row r="7" spans="1:73" s="217" customFormat="1" ht="55.5" customHeight="1" thickTop="1" thickBot="1">
      <c r="A7" s="742"/>
      <c r="B7" s="744"/>
      <c r="C7" s="223" t="s">
        <v>130</v>
      </c>
      <c r="D7" s="223" t="s">
        <v>131</v>
      </c>
      <c r="E7" s="223" t="s">
        <v>132</v>
      </c>
      <c r="F7" s="223" t="s">
        <v>133</v>
      </c>
      <c r="G7" s="223" t="s">
        <v>76</v>
      </c>
      <c r="H7" s="223" t="s">
        <v>230</v>
      </c>
      <c r="I7" s="253" t="s">
        <v>134</v>
      </c>
      <c r="J7" s="223" t="s">
        <v>322</v>
      </c>
      <c r="K7" s="253" t="s">
        <v>79</v>
      </c>
      <c r="L7" s="253" t="s">
        <v>135</v>
      </c>
      <c r="M7" s="254" t="s">
        <v>136</v>
      </c>
      <c r="N7" s="255" t="s">
        <v>8</v>
      </c>
      <c r="O7" s="255" t="s">
        <v>9</v>
      </c>
      <c r="P7" s="255" t="s">
        <v>10</v>
      </c>
      <c r="Q7" s="255" t="s">
        <v>11</v>
      </c>
      <c r="R7" s="255" t="s">
        <v>12</v>
      </c>
      <c r="S7" s="255" t="s">
        <v>13</v>
      </c>
      <c r="T7" s="255" t="s">
        <v>14</v>
      </c>
      <c r="U7" s="255" t="s">
        <v>15</v>
      </c>
      <c r="V7" s="255" t="s">
        <v>16</v>
      </c>
      <c r="W7" s="255" t="s">
        <v>17</v>
      </c>
      <c r="X7" s="255" t="s">
        <v>18</v>
      </c>
      <c r="Y7" s="255" t="s">
        <v>19</v>
      </c>
      <c r="Z7" s="271" t="s">
        <v>21</v>
      </c>
      <c r="AA7" s="271" t="s">
        <v>22</v>
      </c>
      <c r="AB7" s="272" t="s">
        <v>32</v>
      </c>
      <c r="AC7" s="272" t="s">
        <v>27</v>
      </c>
      <c r="AD7" s="272" t="s">
        <v>28</v>
      </c>
      <c r="AE7" s="272" t="s">
        <v>29</v>
      </c>
      <c r="AF7" s="272" t="s">
        <v>30</v>
      </c>
      <c r="AG7" s="272" t="s">
        <v>31</v>
      </c>
      <c r="AH7" s="272" t="s">
        <v>240</v>
      </c>
      <c r="AI7" s="272" t="s">
        <v>33</v>
      </c>
      <c r="AJ7" s="272" t="s">
        <v>137</v>
      </c>
      <c r="AK7" s="272" t="s">
        <v>138</v>
      </c>
      <c r="AL7" s="272" t="s">
        <v>139</v>
      </c>
      <c r="AM7" s="272" t="s">
        <v>34</v>
      </c>
      <c r="AN7" s="271" t="s">
        <v>140</v>
      </c>
      <c r="AO7" s="271" t="s">
        <v>141</v>
      </c>
      <c r="AP7" s="255" t="s">
        <v>25</v>
      </c>
      <c r="AQ7" s="255" t="s">
        <v>259</v>
      </c>
      <c r="AR7" s="255" t="s">
        <v>20</v>
      </c>
      <c r="AS7" s="255" t="s">
        <v>35</v>
      </c>
      <c r="AT7" s="255" t="s">
        <v>36</v>
      </c>
      <c r="AU7" s="255" t="s">
        <v>37</v>
      </c>
      <c r="AV7" s="255" t="s">
        <v>38</v>
      </c>
      <c r="AW7" s="255" t="s">
        <v>39</v>
      </c>
      <c r="AX7" s="255" t="s">
        <v>40</v>
      </c>
      <c r="AY7" s="255" t="s">
        <v>41</v>
      </c>
      <c r="AZ7" s="255" t="s">
        <v>42</v>
      </c>
      <c r="BA7" s="255" t="s">
        <v>43</v>
      </c>
      <c r="BB7" s="255" t="s">
        <v>44</v>
      </c>
      <c r="BC7" s="271" t="s">
        <v>24</v>
      </c>
      <c r="BD7" s="271" t="s">
        <v>23</v>
      </c>
      <c r="BE7" s="271" t="s">
        <v>45</v>
      </c>
      <c r="BF7" s="271" t="s">
        <v>46</v>
      </c>
      <c r="BG7" s="271" t="s">
        <v>26</v>
      </c>
      <c r="BH7" s="272" t="s">
        <v>229</v>
      </c>
      <c r="BI7" s="272" t="s">
        <v>142</v>
      </c>
      <c r="BJ7" s="255" t="s">
        <v>47</v>
      </c>
      <c r="BK7" s="255" t="s">
        <v>48</v>
      </c>
      <c r="BL7" s="255" t="s">
        <v>49</v>
      </c>
      <c r="BM7" s="255" t="s">
        <v>50</v>
      </c>
      <c r="BN7" s="272" t="s">
        <v>55</v>
      </c>
      <c r="BO7" s="272" t="s">
        <v>51</v>
      </c>
      <c r="BP7" s="255" t="s">
        <v>52</v>
      </c>
      <c r="BQ7" s="255" t="s">
        <v>143</v>
      </c>
      <c r="BR7" s="255" t="s">
        <v>53</v>
      </c>
      <c r="BS7" s="255" t="s">
        <v>54</v>
      </c>
      <c r="BT7" s="652" t="s">
        <v>325</v>
      </c>
      <c r="BU7" s="275" t="s">
        <v>56</v>
      </c>
    </row>
    <row r="8" spans="1:73" ht="15" customHeight="1" thickTop="1">
      <c r="A8" s="224">
        <f>'Daily Sales'!A2:C2</f>
        <v>46174</v>
      </c>
      <c r="B8" s="225">
        <f t="shared" ref="B8:B11" ca="1" si="57">IFERROR(M8/C8,"")</f>
        <v>1.0299745106690983</v>
      </c>
      <c r="C8" s="226">
        <f t="shared" ref="C8:C11" si="58">SUM(D8:K8)</f>
        <v>142136.33199999959</v>
      </c>
      <c r="D8" s="227">
        <v>88200.220000000016</v>
      </c>
      <c r="E8" s="228">
        <v>36130.03</v>
      </c>
      <c r="F8" s="228">
        <v>8610.630000000001</v>
      </c>
      <c r="G8" s="228">
        <v>0</v>
      </c>
      <c r="H8" s="228">
        <v>9195.4519999995828</v>
      </c>
      <c r="I8" s="256">
        <v>0</v>
      </c>
      <c r="J8" s="257">
        <v>0</v>
      </c>
      <c r="K8" s="256">
        <v>0</v>
      </c>
      <c r="L8" s="256"/>
      <c r="M8" s="258">
        <f ca="1">SUM(N8:BU8)</f>
        <v>146396.79900000009</v>
      </c>
      <c r="N8" s="259">
        <f>SUMIF(CLIN!$C$7:$C$499,'Summary sales'!$A8,CLIN!$J$7:$J$499)</f>
        <v>925.61000000010245</v>
      </c>
      <c r="O8" s="259">
        <f>SUMIF(BI!$B$7:$B$499,'Summary sales'!$A8,BI!$J$7:$J$499)</f>
        <v>669.75</v>
      </c>
      <c r="P8" s="259">
        <f>SUMIF(MKG!$B$7:$B$498,'Summary sales'!$A8,MKG!$J$7:$J$498)</f>
        <v>586.06999999983236</v>
      </c>
      <c r="Q8" s="259">
        <f>SUMIF(STM!$B$7:$B$499,'Summary sales'!$A8,STM!$J$7:$J$499)</f>
        <v>0</v>
      </c>
      <c r="R8" s="259">
        <f>SUMIF(OAJ!$B$7:$B$498,'Summary sales'!$A8,OAJ!$J$7:$J$498)</f>
        <v>403.06999999994878</v>
      </c>
      <c r="S8" s="259">
        <f>SUMIF(NNI!$B$7:$B$499,'Summary sales'!$A8,NNI!$J$7:$J$499)</f>
        <v>0</v>
      </c>
      <c r="T8" s="259">
        <f>SUMIF(SHB!$B$7:$B$498,'Summary sales'!$A8,SHB!$J$7:$J$498)</f>
        <v>0</v>
      </c>
      <c r="U8" s="259">
        <f>SUMIF(GTL!$B$7:$B$499,'Summary sales'!$A8,GTL!$J$7:$J$499)</f>
        <v>561.96000000007916</v>
      </c>
      <c r="V8" s="259">
        <f>SUMIF(TWK!$B$7:$B$499,'Summary sales'!$A8,TWK!$J$7:$J$499)</f>
        <v>381.43000000005122</v>
      </c>
      <c r="W8" s="259">
        <f>SUMIF(BYC!$B$7:$B$498,'Summary sales'!$A8,BYC!$J$7:$J$498)</f>
        <v>6249.8700000010431</v>
      </c>
      <c r="X8" s="259">
        <f>SUMIF(GFIR!$B$7:$B$40,'Summary sales'!$A8,GFIR!$J$7:$J$40)+SUMIF(GFIR2!$B$7:$B$19,'Summary sales'!$A8,GFIR2!$J$7:$J$19)</f>
        <v>0</v>
      </c>
      <c r="Y8" s="259">
        <f>SUMIF(SARIMURNI!$B$7:$B$500,'Summary sales'!$A8,SARIMURNI!$J$7:$J$500)</f>
        <v>159.07000000006519</v>
      </c>
      <c r="Z8" s="259">
        <f>SUMIF(HLI!$B$7:$B$498,'Summary sales'!$A8,HLI!$J$7:$J$498)</f>
        <v>9753.6999999999534</v>
      </c>
      <c r="AA8" s="259">
        <f>SUMIF(CERES!$B$7:$B$500,'Summary sales'!$A8,CERES!$J$7:$J$500)</f>
        <v>3800.8800000003539</v>
      </c>
      <c r="AB8" s="259">
        <f>SUMIF(KGM!$B$7:$B$499,'Summary sales'!$A8,KGM!$J$7:$J$499)</f>
        <v>1211.6500000000233</v>
      </c>
      <c r="AC8" s="259">
        <f>SUMIF(ALT!$B$7:$B$117,'Summary sales'!$A8,ALT!$M$7:$M$117)</f>
        <v>780.06199999991804</v>
      </c>
      <c r="AD8" s="259">
        <f ca="1">SUMIF(IDP!$B$7:$B$136,'Summary sales'!$A8,IDP!$O$7:$O$135)</f>
        <v>2697.35</v>
      </c>
      <c r="AE8" s="259">
        <f>SUMIF(FSI!$B$7:$B$501,'Summary sales'!$A8,FSI!$J$7:$J$501)</f>
        <v>0</v>
      </c>
      <c r="AF8" s="259">
        <f>SUMIF(EBM!$B$7:$B$498,'Summary sales'!$A8,EBM!$J$7:$J$498)</f>
        <v>52.389000000010128</v>
      </c>
      <c r="AG8" s="259">
        <f>SUMIF(CISF!$B$7:$B$498,'Summary sales'!$A8,CISF!$J$7:$J$498)</f>
        <v>106.29999999981374</v>
      </c>
      <c r="AH8" s="259">
        <f>SUMIF(HANKOOK!$B$7:$B$498,'Summary sales'!$A8,HANKOOK!$J$7:$J$498)</f>
        <v>0</v>
      </c>
      <c r="AI8" s="259">
        <f>SUMIF(PUJ!$B$7:$B$500,'Summary sales'!$A8,PUJ!$J$7:$J$500)</f>
        <v>0</v>
      </c>
      <c r="AJ8" s="259">
        <f>SUMIF(TORABIKACIKUPA!$B$7:$B$493,'Summary sales'!$A8,TORABIKACIKUPA!$L$7:$L$493)</f>
        <v>0</v>
      </c>
      <c r="AK8" s="259">
        <f>SUMIF(TORABIKAHF!$B$7:$B$504,'Summary sales'!$A8,TORABIKAHF!$L$7:$L$504)</f>
        <v>0</v>
      </c>
      <c r="AL8" s="274">
        <f>SUMIF(TORABIKAIC!$B$7:$B$492,'Summary sales'!$A8,TORABIKAIC!$L$7:$L$492)</f>
        <v>0</v>
      </c>
      <c r="AM8" s="259">
        <f>SUMIF(KALBEE!$B$7:$B$499,'Summary sales'!$A8,KALBEE!$J$7:$J$499)</f>
        <v>0</v>
      </c>
      <c r="AN8" s="259">
        <f>SUMIF(TOYOBO!$B$7:$B$479,'Summary sales'!$A8,TOYOBO!$O$7:$O$479)</f>
        <v>0</v>
      </c>
      <c r="AO8" s="259">
        <f>SUMIF(KSNR!$B$7:$B$483,'Summary sales'!$A8,KSNR!$P$7:$P$483)</f>
        <v>0</v>
      </c>
      <c r="AP8" s="259">
        <f>SUMIF(KSN!$B$7:$B$481,'Summary sales'!$A8,KSN!$J$7:$J$481)</f>
        <v>2166.6699999999255</v>
      </c>
      <c r="AQ8" s="259">
        <f>SUMIF(KSNR!$B$7:$B$481,'Summary sales'!$A8,KSNR!$J$7:$J$481)</f>
        <v>2702.16</v>
      </c>
      <c r="AR8" s="274">
        <f>SUMIF(UMI!$B$7:$B$499,'Summary sales'!$A8,UMI!$J$7:$J$499)</f>
        <v>13165.778999999166</v>
      </c>
      <c r="AS8" s="259">
        <f>SUMIF(IPT!$B$7:$B$498,'Summary sales'!$A8,IPT!$J$7:$J$498)</f>
        <v>985.56000000052154</v>
      </c>
      <c r="AT8" s="259">
        <f>SUMIF(KBRU!$B$8:$B$501,'Summary sales'!$A8,KBRU!$J$8:$J$501)</f>
        <v>42.090000000083819</v>
      </c>
      <c r="AU8" s="259">
        <f>SUMIF(AMI!$B$7:$B$498,'Summary sales'!$A8,AMI!$J$7:$J$498)</f>
        <v>3154.2800000002608</v>
      </c>
      <c r="AV8" s="259">
        <f>SUMIF(KA!$B$7:$B$500,'Summary sales'!$A8,KA!$J$7:$J$500)</f>
        <v>0</v>
      </c>
      <c r="AW8" s="259">
        <f>SUMIF(KTN!$B$7:$B$498,'Summary sales'!$A8,KTN!$J$7:$J$498)</f>
        <v>1569.3100000000559</v>
      </c>
      <c r="AX8" s="259">
        <f>SUMIF(TOMIMOTO!$B$7:$B$498,'Summary sales'!$A8,TOMIMOTO!$J$7:$J$498)</f>
        <v>0</v>
      </c>
      <c r="AY8" s="259">
        <f>SUMIF(NIAGAGARAM!$B$7:$B$500,'Summary sales'!$A8,NIAGAGARAM!$J$7:$J$500)</f>
        <v>96.78000000002794</v>
      </c>
      <c r="AZ8" s="259">
        <f>SUMIF('PCI84'!$B$7:$B$500,'Summary sales'!$A8,'PCI84'!$J$7:$J$500)</f>
        <v>9680.4400000004098</v>
      </c>
      <c r="BA8" s="259">
        <f>SUMIF(PCIM!$B$7:$B$500,'Summary sales'!$A8,PCIM!$J$7:$J$500)</f>
        <v>2410.3499999998603</v>
      </c>
      <c r="BB8" s="259">
        <f>SUMIF(INDOFOOD!$B$7:$B$500,'Summary sales'!$A8,INDOFOOD!$J$7:$J$500)</f>
        <v>3402.8999999994412</v>
      </c>
      <c r="BC8" s="259">
        <f>SUMIF(HCI!$B$7:$B$498,'Summary sales'!$A8,HCI!$J$7:$J$498)</f>
        <v>0</v>
      </c>
      <c r="BD8" s="259">
        <f>SUMIF(DIC!$B$7:$B$498,'Summary sales'!$A8,DIC!$J$7:$J$498)</f>
        <v>0</v>
      </c>
      <c r="BE8" s="259">
        <f>SUMIF(ASAHIMAS!$B$7:$B$498,'Summary sales'!$A8,ASAHIMAS!$J$7:$J$498)</f>
        <v>58214.669999999925</v>
      </c>
      <c r="BF8" s="259">
        <f>SUMIF('ABC KOGEN'!B7:B38,'Summary sales'!$A8,'ABC KOGEN'!J7:J38)</f>
        <v>6823.0900000000838</v>
      </c>
      <c r="BG8" s="259">
        <f>SUMIF(ADP!$B$7:$B$498,'Summary sales'!$A8,ADP!$J$7:$J$498)</f>
        <v>0</v>
      </c>
      <c r="BH8" s="259">
        <f>SUMIF(Tongtji!$B$7:$B$499,'Summary sales'!$A8,Tongtji!$J$7:$K$499)</f>
        <v>260.29999999981374</v>
      </c>
      <c r="BI8" s="259">
        <f>SUMIF(CITYMALL!$B$8:$B$500,'Summary sales'!$A8,CITYMALL!$J$8:$J$500)</f>
        <v>0</v>
      </c>
      <c r="BJ8" s="259">
        <f>SUMIF(PA!$B$7:$B$498,'Summary sales'!$A8,PA!$J$7:$J$498)</f>
        <v>532.60000000009313</v>
      </c>
      <c r="BK8" s="259">
        <f>SUMIF(RB!$B$7:$B$498,'Summary sales'!$A8,RB!$J$7:$J$498)</f>
        <v>0</v>
      </c>
      <c r="BL8" s="259">
        <f>SUMIF(GFATOM!$B$7:$B$499,'Summary sales'!$A8,GFATOM!$J$7:$J$499)</f>
        <v>0</v>
      </c>
      <c r="BM8" s="259">
        <f>SUMIF(GFKULIT!$B$7:$B$499,'Summary sales'!$A8,GFKULIT!$J$7:$J$499)</f>
        <v>0</v>
      </c>
      <c r="BN8" s="259">
        <f>SUMIF(SPJES!$B$7:$B$492,'Summary sales'!$A8,SPJES!$N$7:$N$492)</f>
        <v>0</v>
      </c>
      <c r="BO8" s="259">
        <f>SUMIF(HSK!$B$7:$B$500,'Summary sales'!$A8,HSK!$N$7:$N$500)</f>
        <v>0</v>
      </c>
      <c r="BP8" s="259">
        <f>SUMIF(SDM!$B$7:$B$499,'Summary sales'!$A8,SDM!$J$7:$J$499)</f>
        <v>0</v>
      </c>
      <c r="BQ8" s="259">
        <f>SUMIF(HANKOOK!$B$7:$B$500,'Summary sales'!$A8,HANKOOK!$J$7:$J$500)</f>
        <v>0</v>
      </c>
      <c r="BR8" s="259">
        <f>SUMIF(JARGAS!$B$7:$B$498,'Summary sales'!$A8,JARGAS!$J$7:$J$498)</f>
        <v>1889.32</v>
      </c>
      <c r="BS8" s="259">
        <f>SUMIF(SBI!$B$7:$B$498,'Summary sales'!$A8,SBI!$J$7:$J$498)</f>
        <v>1903.2399999997579</v>
      </c>
      <c r="BT8" s="259">
        <f>SUMIF(PENTAWIRA!$B$7:$B$505,'Summary sales'!$A8,PENTAWIRA!$O$7:$O$505)</f>
        <v>0</v>
      </c>
      <c r="BU8" s="259">
        <f>SUMIF(SPGLOBAL!$B$7:$B$517,'Summary sales'!$A8,SPGLOBAL!$M$7:$M$517)</f>
        <v>9058.0989999994636</v>
      </c>
    </row>
    <row r="9" spans="1:73" ht="15.75" customHeight="1">
      <c r="A9" s="229">
        <f>A8+1</f>
        <v>46175</v>
      </c>
      <c r="B9" s="230">
        <f t="shared" ca="1" si="57"/>
        <v>1.3636028914942497</v>
      </c>
      <c r="C9" s="231">
        <f t="shared" si="58"/>
        <v>152794.63199999867</v>
      </c>
      <c r="D9" s="232">
        <v>103046.29</v>
      </c>
      <c r="E9" s="233">
        <v>36697.269999999997</v>
      </c>
      <c r="F9" s="233">
        <v>3442.58</v>
      </c>
      <c r="G9" s="233">
        <v>0</v>
      </c>
      <c r="H9" s="233">
        <v>9608.4919999986887</v>
      </c>
      <c r="I9" s="260">
        <v>0</v>
      </c>
      <c r="J9" s="233">
        <v>0</v>
      </c>
      <c r="K9" s="261">
        <v>0</v>
      </c>
      <c r="L9" s="260"/>
      <c r="M9" s="262">
        <f t="shared" ref="M9:M37" ca="1" si="59">SUM(N9:BU9)</f>
        <v>208351.20199999801</v>
      </c>
      <c r="N9" s="263">
        <f>SUMIF(CLIN!$C$7:$C$499,'Summary sales'!$A9,CLIN!$J$7:$J$499)</f>
        <v>909.64999999990687</v>
      </c>
      <c r="O9" s="263">
        <f>SUMIF(BI!$B$7:$B$499,'Summary sales'!$A9,BI!$J$7:$J$499)</f>
        <v>1612.519999999553</v>
      </c>
      <c r="P9" s="263">
        <f>SUMIF(MKG!$B$7:$B$498,'Summary sales'!$A9,MKG!$J$7:$J$498)</f>
        <v>1218.070000000298</v>
      </c>
      <c r="Q9" s="263">
        <f>SUMIF(STM!$B$7:$B$499,'Summary sales'!$A9,STM!$J$7:$J$499)</f>
        <v>2563.1999999997206</v>
      </c>
      <c r="R9" s="263">
        <f>SUMIF(OAJ!$B$7:$B$498,'Summary sales'!$A9,OAJ!$J$7:$J$498)</f>
        <v>753.47999999998137</v>
      </c>
      <c r="S9" s="263">
        <f>SUMIF(NNI!$B$7:$B$499,'Summary sales'!$A9,NNI!$J$7:$J$499)</f>
        <v>0</v>
      </c>
      <c r="T9" s="263">
        <f>SUMIF(SHB!$B$7:$B$498,'Summary sales'!$A9,SHB!$J$7:$J$498)</f>
        <v>118.50999999998021</v>
      </c>
      <c r="U9" s="263">
        <f>SUMIF(GTL!$B$7:$B$499,'Summary sales'!$A9,GTL!$J$7:$J$499)</f>
        <v>942.21999999997206</v>
      </c>
      <c r="V9" s="263">
        <f>SUMIF(TWK!$B$7:$B$499,'Summary sales'!$A9,TWK!$J$7:$J$499)</f>
        <v>715.06000000005588</v>
      </c>
      <c r="W9" s="263">
        <f>SUMIF(BYC!$B$7:$B$498,'Summary sales'!$A9,BYC!$J$7:$J$498)</f>
        <v>5898.0499999988824</v>
      </c>
      <c r="X9" s="263">
        <f>SUMIF(GFIR!$B$7:$B$40,'Summary sales'!$A9,GFIR!$J$7:$J$40)+SUMIF(GFIR2!$B$7:$B$19,'Summary sales'!$A9,GFIR2!$J$7:$J$19)</f>
        <v>3186.7799999997951</v>
      </c>
      <c r="Y9" s="263">
        <f>SUMIF(SARIMURNI!$B$7:$B$500,'Summary sales'!$A9,SARIMURNI!$J$7:$J$500)</f>
        <v>3210.6000000000931</v>
      </c>
      <c r="Z9" s="263">
        <f>SUMIF(HLI!$B$7:$B$498,'Summary sales'!$A9,HLI!$J$7:$J$498)</f>
        <v>9831.6799999999348</v>
      </c>
      <c r="AA9" s="263">
        <f>SUMIF(CERES!$B$7:$B$500,'Summary sales'!$A9,CERES!$J$7:$J$500)</f>
        <v>7799.3599999998696</v>
      </c>
      <c r="AB9" s="263">
        <f>SUMIF(KGM!$B$7:$B$499,'Summary sales'!$A9,KGM!$J$7:$J$499)</f>
        <v>1407.6699999999255</v>
      </c>
      <c r="AC9" s="263">
        <f>SUMIF(ALT!$B$7:$B$117,'Summary sales'!$A9,ALT!$M$7:$M$117)</f>
        <v>1393.6980000000913</v>
      </c>
      <c r="AD9" s="263">
        <f ca="1">SUMIF(IDP!$B$7:$B$136,'Summary sales'!$A9,IDP!$O$7:$O$135)</f>
        <v>2369.4699999999998</v>
      </c>
      <c r="AE9" s="263">
        <f>SUMIF(FSI!$B$7:$B$501,'Summary sales'!$A9,FSI!$J$7:$J$501)</f>
        <v>0</v>
      </c>
      <c r="AF9" s="263">
        <f>SUMIF(EBM!$B$7:$B$498,'Summary sales'!$A9,EBM!$J$7:$J$498)</f>
        <v>49.020999999993364</v>
      </c>
      <c r="AG9" s="263">
        <f>SUMIF(CISF!$B$7:$B$498,'Summary sales'!$A9,CISF!$J$7:$J$498)</f>
        <v>3182.3000000002794</v>
      </c>
      <c r="AH9" s="263">
        <f>SUMIF(HANKOOK!$B$7:$B$498,'Summary sales'!$A9,HANKOOK!$J$7:$J$498)</f>
        <v>0</v>
      </c>
      <c r="AI9" s="263">
        <f>SUMIF(PUJ!$B$7:$B$500,'Summary sales'!$A9,PUJ!$J$7:$J$500)</f>
        <v>1639.8999999994412</v>
      </c>
      <c r="AJ9" s="263">
        <f>SUMIF(TORABIKACIKUPA!$B$7:$B$493,'Summary sales'!$A9,TORABIKACIKUPA!$L$7:$L$493)</f>
        <v>0</v>
      </c>
      <c r="AK9" s="263">
        <f>SUMIF(TORABIKAHF!$B$7:$B$504,'Summary sales'!$A9,TORABIKAHF!$L$7:$L$504)</f>
        <v>0</v>
      </c>
      <c r="AL9" s="263">
        <f>SUMIF(TORABIKAIC!$B$7:$B$492,'Summary sales'!$A9,TORABIKAIC!$L$7:$L$492)</f>
        <v>0</v>
      </c>
      <c r="AM9" s="263">
        <f>SUMIF(KALBEE!$B$7:$B$499,'Summary sales'!$A9,KALBEE!$J$7:$J$499)</f>
        <v>10956.899999999907</v>
      </c>
      <c r="AN9" s="263">
        <f>SUMIF(TOYOBO!$B$7:$B$479,'Summary sales'!$A9,TOYOBO!$O$7:$O$479)</f>
        <v>0</v>
      </c>
      <c r="AO9" s="263">
        <f>SUMIF(KSNR!$B$7:$B$483,'Summary sales'!$A9,KSNR!$P$7:$P$483)</f>
        <v>0</v>
      </c>
      <c r="AP9" s="263">
        <f>SUMIF(KSN!$B$7:$B$481,'Summary sales'!$A9,KSN!$J$7:$J$481)</f>
        <v>3711.4400000000605</v>
      </c>
      <c r="AQ9" s="263">
        <f>SUMIF(KSNR!$B$7:$B$481,'Summary sales'!$A9,KSNR!$J$7:$J$481)</f>
        <v>4127.1400000000003</v>
      </c>
      <c r="AR9" s="263">
        <f>SUMIF(UMI!$B$7:$B$499,'Summary sales'!$A9,UMI!$J$7:$J$499)</f>
        <v>14371.993000000715</v>
      </c>
      <c r="AS9" s="263">
        <f>SUMIF(IPT!$B$7:$B$498,'Summary sales'!$A9,IPT!$J$7:$J$498)</f>
        <v>1256.4000000003725</v>
      </c>
      <c r="AT9" s="263">
        <f>SUMIF(KBRU!$B$8:$B$501,'Summary sales'!$A9,KBRU!$J$8:$J$501)</f>
        <v>645.8399999999674</v>
      </c>
      <c r="AU9" s="263">
        <f>SUMIF(AMI!$B$7:$B$498,'Summary sales'!$A9,AMI!$J$7:$J$498)</f>
        <v>8161.2800000002608</v>
      </c>
      <c r="AV9" s="263">
        <f>SUMIF(KA!$B$7:$B$500,'Summary sales'!$A9,KA!$J$7:$J$500)</f>
        <v>570.50999999998021</v>
      </c>
      <c r="AW9" s="263">
        <f>SUMIF(KTN!$B$7:$B$498,'Summary sales'!$A9,KTN!$J$7:$J$498)</f>
        <v>1397.8000000000466</v>
      </c>
      <c r="AX9" s="263">
        <f>SUMIF(TOMIMOTO!$B$7:$B$498,'Summary sales'!$A9,TOMIMOTO!$J$7:$J$498)</f>
        <v>1502.7299999999814</v>
      </c>
      <c r="AY9" s="263">
        <f>SUMIF(NIAGAGARAM!$B$7:$B$500,'Summary sales'!$A9,NIAGAGARAM!$J$7:$J$500)</f>
        <v>1226.0700000000652</v>
      </c>
      <c r="AZ9" s="263">
        <f>SUMIF('PCI84'!$B$7:$B$500,'Summary sales'!$A9,'PCI84'!$J$7:$J$500)</f>
        <v>10094.859999999404</v>
      </c>
      <c r="BA9" s="263">
        <f>SUMIF(PCIM!$B$7:$B$500,'Summary sales'!$A9,PCIM!$J$7:$J$500)</f>
        <v>2460.2100000001956</v>
      </c>
      <c r="BB9" s="263">
        <f>SUMIF(INDOFOOD!$B$7:$B$500,'Summary sales'!$A9,INDOFOOD!$J$7:$J$500)</f>
        <v>5315</v>
      </c>
      <c r="BC9" s="263">
        <f>SUMIF(HCI!$B$7:$B$498,'Summary sales'!$A9,HCI!$J$7:$J$498)</f>
        <v>819.08000000007451</v>
      </c>
      <c r="BD9" s="263">
        <f>SUMIF(DIC!$B$7:$B$498,'Summary sales'!$A9,DIC!$J$7:$J$498)</f>
        <v>1957.8100000000559</v>
      </c>
      <c r="BE9" s="263">
        <f>SUMIF(ASAHIMAS!$B$7:$B$498,'Summary sales'!$A9,ASAHIMAS!$J$7:$J$498)</f>
        <v>58788.660000000149</v>
      </c>
      <c r="BF9" s="263">
        <f>SUMIF('ABC KOGEN'!B8:B39,'Summary sales'!$A9,'ABC KOGEN'!J8:J39)</f>
        <v>4036.78</v>
      </c>
      <c r="BG9" s="263">
        <f>SUMIF(ADP!$B$7:$B$498,'Summary sales'!$A9,ADP!$J$7:$J$498)</f>
        <v>767.19000000000233</v>
      </c>
      <c r="BH9" s="263">
        <f>SUMIF(Tongtji!$B$8:$B$499,'Summary sales'!$A9,Tongtji!$J$8:$J$499)</f>
        <v>2742.3999999994412</v>
      </c>
      <c r="BI9" s="263">
        <f>SUMIF(CITYMALL!$B$7:$B$500,'Summary sales'!$A9,CITYMALL!$K$7:$K$500)</f>
        <v>0</v>
      </c>
      <c r="BJ9" s="263">
        <f>SUMIF(PA!$B$7:$B$498,'Summary sales'!$A9,PA!$J$7:$J$498)</f>
        <v>523.67999999993481</v>
      </c>
      <c r="BK9" s="263">
        <f>SUMIF(RB!$B$7:$B$498,'Summary sales'!$A9,RB!$J$7:$J$498)</f>
        <v>2563.070000000298</v>
      </c>
      <c r="BL9" s="263">
        <f>SUMIF(GFATOM!$B$7:$B$499,'Summary sales'!$A9,GFATOM!$J$7:$J$499)</f>
        <v>3584.1999999999534</v>
      </c>
      <c r="BM9" s="263">
        <f>SUMIF(GFKULIT!$B$7:$B$499,'Summary sales'!$A9,GFKULIT!$J$7:$J$499)</f>
        <v>0</v>
      </c>
      <c r="BN9" s="263">
        <f>SUMIF(SPJES!$B$7:$B$492,'Summary sales'!$A9,SPJES!$N$7:$N$492)</f>
        <v>0</v>
      </c>
      <c r="BO9" s="263">
        <f>SUMIF(HSK!$B$7:$B$500,'Summary sales'!$A9,HSK!$N$7:$N$500)</f>
        <v>0</v>
      </c>
      <c r="BP9" s="263">
        <f>SUMIF(SDM!$B$7:$B$499,'Summary sales'!$A9,SDM!$J$7:$J$499)</f>
        <v>844.45000000018626</v>
      </c>
      <c r="BQ9" s="263">
        <f>SUMIF(HANKOOK!$B$7:$B$500,'Summary sales'!$A9,HANKOOK!$J$7:$J$500)</f>
        <v>0</v>
      </c>
      <c r="BR9" s="263">
        <f>SUMIF(JARGAS!$B$7:$B$498,'Summary sales'!$A9,JARGAS!$J$7:$J$498)</f>
        <v>2110.3500000000004</v>
      </c>
      <c r="BS9" s="263">
        <f>SUMIF(SBI!$B$7:$B$498,'Summary sales'!$A9,SBI!$J$7:$J$498)</f>
        <v>1104.7400000002235</v>
      </c>
      <c r="BT9" s="263">
        <f>SUMIF(PENTAWIRA!$B$7:$B$505,'Summary sales'!$A9,PENTAWIRA!$O$7:$O$505)</f>
        <v>0</v>
      </c>
      <c r="BU9" s="263">
        <f>SUMIF(SPGLOBAL!$B$7:$B$517,'Summary sales'!$A9,SPGLOBAL!$M$7:$M$517)</f>
        <v>13909.379999998957</v>
      </c>
    </row>
    <row r="10" spans="1:73">
      <c r="A10" s="234">
        <f t="shared" ref="A10:A37" si="60">A9+1</f>
        <v>46176</v>
      </c>
      <c r="B10" s="235">
        <f t="shared" ca="1" si="57"/>
        <v>1.2057435116015487</v>
      </c>
      <c r="C10" s="236">
        <f t="shared" si="58"/>
        <v>190719.17600000298</v>
      </c>
      <c r="D10" s="237">
        <v>131646.30000000005</v>
      </c>
      <c r="E10" s="238">
        <v>46224.410000000011</v>
      </c>
      <c r="F10" s="238">
        <v>3502.88</v>
      </c>
      <c r="G10" s="238">
        <v>0</v>
      </c>
      <c r="H10" s="238">
        <v>9345.5860000029206</v>
      </c>
      <c r="I10" s="264">
        <v>0</v>
      </c>
      <c r="J10" s="238">
        <v>0</v>
      </c>
      <c r="K10" s="264">
        <v>0</v>
      </c>
      <c r="L10" s="264"/>
      <c r="M10" s="265">
        <f t="shared" ca="1" si="59"/>
        <v>229958.40899999739</v>
      </c>
      <c r="N10" s="266">
        <f>SUMIF(CLIN!$C$7:$C$499,'Summary sales'!$A10,CLIN!$J$7:$J$499)</f>
        <v>972.39000000013039</v>
      </c>
      <c r="O10" s="266">
        <f>SUMIF(BI!$B$7:$B$499,'Summary sales'!$A10,BI!$J$7:$J$499)</f>
        <v>1814.4500000011176</v>
      </c>
      <c r="P10" s="266">
        <f>SUMIF(MKG!$B$7:$B$498,'Summary sales'!$A10,MKG!$J$7:$J$498)</f>
        <v>1335.5499999998137</v>
      </c>
      <c r="Q10" s="266">
        <f>SUMIF(STM!$B$7:$B$499,'Summary sales'!$A10,STM!$J$7:$J$499)</f>
        <v>3646.1000000000931</v>
      </c>
      <c r="R10" s="266">
        <f>SUMIF(OAJ!$B$7:$B$498,'Summary sales'!$A10,OAJ!$J$7:$J$498)</f>
        <v>678.09999999997672</v>
      </c>
      <c r="S10" s="266">
        <f>SUMIF(NNI!$B$7:$B$499,'Summary sales'!$A10,NNI!$J$7:$J$499)</f>
        <v>0</v>
      </c>
      <c r="T10" s="266">
        <f>SUMIF(SHB!$B$7:$B$498,'Summary sales'!$A10,SHB!$J$7:$J$498)</f>
        <v>280.51000000000931</v>
      </c>
      <c r="U10" s="266">
        <f>SUMIF(GTL!$B$7:$B$499,'Summary sales'!$A10,GTL!$J$7:$J$499)</f>
        <v>925.0899999999674</v>
      </c>
      <c r="V10" s="266">
        <f>SUMIF(TWK!$B$7:$B$499,'Summary sales'!$A10,TWK!$J$7:$J$499)</f>
        <v>794.93999999994412</v>
      </c>
      <c r="W10" s="266">
        <f>SUMIF(BYC!$B$7:$B$498,'Summary sales'!$A10,BYC!$J$7:$J$498)</f>
        <v>6137.7400000002235</v>
      </c>
      <c r="X10" s="266">
        <f>SUMIF(GFIR!$B$7:$B$40,'Summary sales'!$A10,GFIR!$J$7:$J$40)+SUMIF(GFIR2!$B$7:$B$19,'Summary sales'!$A10,GFIR2!$J$7:$J$19)</f>
        <v>4153.3199999998324</v>
      </c>
      <c r="Y10" s="266">
        <f>SUMIF(SARIMURNI!$B$7:$B$500,'Summary sales'!$A10,SARIMURNI!$J$7:$J$500)</f>
        <v>2946.6999999999534</v>
      </c>
      <c r="Z10" s="266">
        <f>SUMIF(HLI!$B$7:$B$498,'Summary sales'!$A10,HLI!$J$7:$J$498)</f>
        <v>10138.610000000102</v>
      </c>
      <c r="AA10" s="266">
        <f>SUMIF(CERES!$B$7:$B$500,'Summary sales'!$A10,CERES!$J$7:$J$500)</f>
        <v>8717.2299999999814</v>
      </c>
      <c r="AB10" s="266">
        <f>SUMIF(KGM!$B$7:$B$499,'Summary sales'!$A10,KGM!$J$7:$J$499)</f>
        <v>1330.4800000000978</v>
      </c>
      <c r="AC10" s="266">
        <f>SUMIF(ALT!$B$7:$B$117,'Summary sales'!$A10,ALT!$M$7:$M$117)</f>
        <v>796.41699999989942</v>
      </c>
      <c r="AD10" s="266">
        <f ca="1">SUMIF(IDP!$B$7:$B$136,'Summary sales'!$A10,IDP!$O$7:$O$135)</f>
        <v>7792.42</v>
      </c>
      <c r="AE10" s="266">
        <f>SUMIF(FSI!$B$7:$B$501,'Summary sales'!$A10,FSI!$J$7:$J$501)</f>
        <v>0</v>
      </c>
      <c r="AF10" s="266">
        <f>SUMIF(EBM!$B$7:$B$498,'Summary sales'!$A10,EBM!$J$7:$J$498)</f>
        <v>48</v>
      </c>
      <c r="AG10" s="266">
        <f>SUMIF(CISF!$B$7:$B$498,'Summary sales'!$A10,CISF!$J$7:$J$498)</f>
        <v>3931.6999999997206</v>
      </c>
      <c r="AH10" s="266">
        <f>SUMIF(HANKOOK!$B$7:$B$498,'Summary sales'!$A10,HANKOOK!$J$7:$J$498)</f>
        <v>0</v>
      </c>
      <c r="AI10" s="266">
        <f>SUMIF(PUJ!$B$7:$B$500,'Summary sales'!$A10,PUJ!$J$7:$J$500)</f>
        <v>2387.2999999998137</v>
      </c>
      <c r="AJ10" s="266">
        <f>SUMIF(TORABIKACIKUPA!$B$7:$B$493,'Summary sales'!$A10,TORABIKACIKUPA!$L$7:$L$493)</f>
        <v>0</v>
      </c>
      <c r="AK10" s="266">
        <f>SUMIF(TORABIKAHF!$B$7:$B$504,'Summary sales'!$A10,TORABIKAHF!$L$7:$L$504)</f>
        <v>0</v>
      </c>
      <c r="AL10" s="266">
        <f>SUMIF(TORABIKAIC!$B$7:$B$492,'Summary sales'!$A10,TORABIKAIC!$L$7:$L$492)</f>
        <v>0</v>
      </c>
      <c r="AM10" s="266">
        <f>SUMIF(KALBEE!$B$7:$B$499,'Summary sales'!$A10,KALBEE!$J$7:$J$499)</f>
        <v>12374</v>
      </c>
      <c r="AN10" s="266">
        <f>SUMIF(TOYOBO!$B$7:$B$479,'Summary sales'!$A10,TOYOBO!$O$7:$O$479)</f>
        <v>0</v>
      </c>
      <c r="AO10" s="266">
        <f>SUMIF(KSNR!$B$7:$B$483,'Summary sales'!$A10,KSNR!$P$7:$P$483)</f>
        <v>0</v>
      </c>
      <c r="AP10" s="266">
        <f>SUMIF(KSN!$B$7:$B$481,'Summary sales'!$A10,KSN!$J$7:$J$481)</f>
        <v>3545</v>
      </c>
      <c r="AQ10" s="266">
        <f>SUMIF(KSNR!$B$7:$B$481,'Summary sales'!$A10,KSNR!$J$7:$J$481)</f>
        <v>5326.39</v>
      </c>
      <c r="AR10" s="266">
        <f>SUMIF(UMI!$B$7:$B$499,'Summary sales'!$A10,UMI!$J$7:$J$499)</f>
        <v>15200.597999997437</v>
      </c>
      <c r="AS10" s="266">
        <f>SUMIF(IPT!$B$7:$B$498,'Summary sales'!$A10,IPT!$J$7:$J$498)</f>
        <v>2391.6299999998882</v>
      </c>
      <c r="AT10" s="266">
        <f>SUMIF(KBRU!$B$8:$B$501,'Summary sales'!$A10,KBRU!$J$8:$J$501)</f>
        <v>635.15000000002328</v>
      </c>
      <c r="AU10" s="266">
        <f>SUMIF(AMI!$B$7:$B$498,'Summary sales'!$A10,AMI!$J$7:$J$498)</f>
        <v>9017.9199999999255</v>
      </c>
      <c r="AV10" s="266">
        <f>SUMIF(KA!$B$7:$B$500,'Summary sales'!$A10,KA!$J$7:$J$500)</f>
        <v>1743.5400000000081</v>
      </c>
      <c r="AW10" s="266">
        <f>SUMIF(KTN!$B$7:$B$498,'Summary sales'!$A10,KTN!$J$7:$J$498)</f>
        <v>1533.2299999999814</v>
      </c>
      <c r="AX10" s="266">
        <f>SUMIF(TOMIMOTO!$B$7:$B$498,'Summary sales'!$A10,TOMIMOTO!$J$7:$J$498)</f>
        <v>334.65000000002328</v>
      </c>
      <c r="AY10" s="266">
        <f>SUMIF(NIAGAGARAM!$B$7:$B$500,'Summary sales'!$A10,NIAGAGARAM!$J$7:$J$500)</f>
        <v>1475.8699999999953</v>
      </c>
      <c r="AZ10" s="266">
        <f>SUMIF('PCI84'!$B$7:$B$500,'Summary sales'!$A10,'PCI84'!$J$7:$J$500)</f>
        <v>13257.560000000522</v>
      </c>
      <c r="BA10" s="266">
        <f>SUMIF(PCIM!$B$7:$B$500,'Summary sales'!$A10,PCIM!$J$7:$J$500)</f>
        <v>2531.1899999999441</v>
      </c>
      <c r="BB10" s="266">
        <f>SUMIF(INDOFOOD!$B$7:$B$500,'Summary sales'!$A10,INDOFOOD!$J$7:$J$500)</f>
        <v>5037.6800000006333</v>
      </c>
      <c r="BC10" s="266">
        <f>SUMIF(HCI!$B$7:$B$498,'Summary sales'!$A10,HCI!$J$7:$J$498)</f>
        <v>8847.1399999998976</v>
      </c>
      <c r="BD10" s="266">
        <f>SUMIF(DIC!$B$7:$B$498,'Summary sales'!$A10,DIC!$J$7:$J$498)</f>
        <v>5686.7800000000279</v>
      </c>
      <c r="BE10" s="266">
        <f>SUMIF(ASAHIMAS!$B$7:$B$498,'Summary sales'!$A10,ASAHIMAS!$J$7:$J$498)</f>
        <v>58831.269999999553</v>
      </c>
      <c r="BF10" s="266">
        <f>SUMIF('ABC KOGEN'!B9:B40,'Summary sales'!$A10,'ABC KOGEN'!J9:J40)</f>
        <v>5116.5300000000279</v>
      </c>
      <c r="BG10" s="266">
        <f>SUMIF(ADP!$B$7:$B$498,'Summary sales'!$A10,ADP!$J$7:$J$498)</f>
        <v>409.16999999999825</v>
      </c>
      <c r="BH10" s="266">
        <f>SUMIF(Tongtji!$B$8:$B$499,'Summary sales'!$A10,Tongtji!$J$8:$J$499)</f>
        <v>3032.4000000003725</v>
      </c>
      <c r="BI10" s="266">
        <f>SUMIF(CITYMALL!$B$7:$B$500,'Summary sales'!$A10,CITYMALL!$K$7:$K$500)</f>
        <v>0</v>
      </c>
      <c r="BJ10" s="266">
        <f>SUMIF(PA!$B$7:$B$498,'Summary sales'!$A10,PA!$J$7:$J$498)</f>
        <v>419.59000000008382</v>
      </c>
      <c r="BK10" s="266">
        <f>SUMIF(RB!$B$7:$B$498,'Summary sales'!$A10,RB!$J$7:$J$498)</f>
        <v>3191.7799999997951</v>
      </c>
      <c r="BL10" s="266">
        <f>SUMIF(GFATOM!$B$7:$B$499,'Summary sales'!$A10,GFATOM!$J$7:$J$499)</f>
        <v>1093.9299999999348</v>
      </c>
      <c r="BM10" s="266">
        <f>SUMIF(GFKULIT!$B$7:$B$499,'Summary sales'!$A10,GFKULIT!$J$7:$J$499)</f>
        <v>0</v>
      </c>
      <c r="BN10" s="266">
        <f>SUMIF(SPJES!$B$7:$B$492,'Summary sales'!$A10,SPJES!$N$7:$N$492)</f>
        <v>0</v>
      </c>
      <c r="BO10" s="266">
        <f>SUMIF(HSK!$B$7:$B$500,'Summary sales'!$A10,HSK!$N$7:$N$500)</f>
        <v>0</v>
      </c>
      <c r="BP10" s="266">
        <f>SUMIF(SDM!$B$7:$B$499,'Summary sales'!$A10,SDM!$J$7:$J$499)</f>
        <v>1316.4499999997206</v>
      </c>
      <c r="BQ10" s="266">
        <f>SUMIF(HANKOOK!$B$7:$B$500,'Summary sales'!$A10,HANKOOK!$J$7:$J$500)</f>
        <v>0</v>
      </c>
      <c r="BR10" s="266">
        <f>SUMIF(JARGAS!$B$7:$B$498,'Summary sales'!$A10,JARGAS!$J$7:$J$498)</f>
        <v>2139.2699999999995</v>
      </c>
      <c r="BS10" s="266">
        <f>SUMIF(SBI!$B$7:$B$498,'Summary sales'!$A10,SBI!$J$7:$J$498)</f>
        <v>1748.0799999996088</v>
      </c>
      <c r="BT10" s="266">
        <f>SUMIF(PENTAWIRA!$B$7:$B$505,'Summary sales'!$A10,PENTAWIRA!$O$7:$O$505)</f>
        <v>0</v>
      </c>
      <c r="BU10" s="266">
        <f>SUMIF(SPGLOBAL!$B$7:$B$517,'Summary sales'!$A10,SPGLOBAL!$M$7:$M$517)</f>
        <v>4894.5639999993145</v>
      </c>
    </row>
    <row r="11" spans="1:73">
      <c r="A11" s="229">
        <f t="shared" si="60"/>
        <v>46177</v>
      </c>
      <c r="B11" s="230">
        <f t="shared" ca="1" si="57"/>
        <v>1.2946708194792649</v>
      </c>
      <c r="C11" s="231">
        <f t="shared" si="58"/>
        <v>184833.12699999916</v>
      </c>
      <c r="D11" s="232">
        <v>129880.06000000001</v>
      </c>
      <c r="E11" s="233">
        <v>37276.400000000001</v>
      </c>
      <c r="F11" s="239">
        <v>8719.67</v>
      </c>
      <c r="G11" s="233">
        <v>0</v>
      </c>
      <c r="H11" s="233">
        <v>4901.8469999991357</v>
      </c>
      <c r="I11" s="260">
        <v>4055.15</v>
      </c>
      <c r="J11" s="267">
        <v>0</v>
      </c>
      <c r="K11" s="261">
        <v>0</v>
      </c>
      <c r="L11" s="268"/>
      <c r="M11" s="262">
        <f t="shared" ca="1" si="59"/>
        <v>239298.05600000397</v>
      </c>
      <c r="N11" s="263">
        <f>SUMIF(CLIN!$C$7:$C$499,'Summary sales'!$A11,CLIN!$J$7:$J$499)</f>
        <v>1330.3599999998696</v>
      </c>
      <c r="O11" s="269">
        <f>SUMIF(BI!$B$7:$B$499,'Summary sales'!$A11,BI!$J$7:$J$499)</f>
        <v>1686.269999999553</v>
      </c>
      <c r="P11" s="269">
        <f>SUMIF(MKG!$B$7:$B$498,'Summary sales'!$A11,MKG!$J$7:$J$498)</f>
        <v>1317.8100000000559</v>
      </c>
      <c r="Q11" s="263">
        <f>SUMIF(STM!$B$7:$B$499,'Summary sales'!$A11,STM!$J$7:$J$499)</f>
        <v>3977.2999999998137</v>
      </c>
      <c r="R11" s="269">
        <f>SUMIF(OAJ!$B$7:$B$498,'Summary sales'!$A11,OAJ!$J$7:$J$498)</f>
        <v>681.56000000005588</v>
      </c>
      <c r="S11" s="269">
        <f>SUMIF(NNI!$B$7:$B$499,'Summary sales'!$A11,NNI!$J$7:$J$499)</f>
        <v>0</v>
      </c>
      <c r="T11" s="269">
        <f>SUMIF(SHB!$B$7:$B$498,'Summary sales'!$A11,SHB!$J$7:$J$498)</f>
        <v>180.17999999999302</v>
      </c>
      <c r="U11" s="269">
        <f>SUMIF(GTL!$B$7:$B$499,'Summary sales'!$A11,GTL!$J$7:$J$499)</f>
        <v>947.33000000007451</v>
      </c>
      <c r="V11" s="269">
        <f>SUMIF(TWK!$B$7:$B$499,'Summary sales'!$A11,TWK!$J$7:$J$499)</f>
        <v>739.23999999999069</v>
      </c>
      <c r="W11" s="263">
        <f>SUMIF(BYC!$B$7:$B$498,'Summary sales'!$A11,BYC!$J$7:$J$498)</f>
        <v>6151.25</v>
      </c>
      <c r="X11" s="269">
        <f>SUMIF(GFIR!$B$7:$B$40,'Summary sales'!$A11,GFIR!$J$7:$J$40)+SUMIF(GFIR2!$B$7:$B$19,'Summary sales'!$A11,GFIR2!$J$7:$J$19)</f>
        <v>4088.0400000000373</v>
      </c>
      <c r="Y11" s="269">
        <f>SUMIF(SARIMURNI!$B$7:$B$500,'Summary sales'!$A11,SARIMURNI!$J$7:$J$500)</f>
        <v>3051.4799999999814</v>
      </c>
      <c r="Z11" s="263">
        <f>SUMIF(HLI!$B$7:$B$498,'Summary sales'!$A11,HLI!$J$7:$J$498)</f>
        <v>9891.6399999998976</v>
      </c>
      <c r="AA11" s="269">
        <f>SUMIF(CERES!$B$7:$B$500,'Summary sales'!$A11,CERES!$J$7:$J$500)</f>
        <v>8811.1099999998696</v>
      </c>
      <c r="AB11" s="269">
        <f>SUMIF(KGM!$B$7:$B$499,'Summary sales'!$A11,KGM!$J$7:$J$499)</f>
        <v>1298.0100000000093</v>
      </c>
      <c r="AC11" s="269">
        <f>SUMIF(ALT!$B$7:$B$117,'Summary sales'!$A11,ALT!$M$7:$M$117)</f>
        <v>1692.8429999999935</v>
      </c>
      <c r="AD11" s="263">
        <f ca="1">SUMIF(IDP!$B$7:$B$136,'Summary sales'!$A11,IDP!$O$7:$O$135)</f>
        <v>5471.34</v>
      </c>
      <c r="AE11" s="263">
        <f>SUMIF(FSI!$B$7:$B$501,'Summary sales'!$A11,FSI!$J$7:$J$501)</f>
        <v>0</v>
      </c>
      <c r="AF11" s="269">
        <f>SUMIF(EBM!$B$7:$B$498,'Summary sales'!$A11,EBM!$J$7:$J$498)</f>
        <v>39.853000000002794</v>
      </c>
      <c r="AG11" s="263">
        <f>SUMIF(CISF!$B$7:$B$498,'Summary sales'!$A11,CISF!$J$7:$J$498)</f>
        <v>4024.3000000002794</v>
      </c>
      <c r="AH11" s="263">
        <f>SUMIF(HANKOOK!$B$7:$B$498,'Summary sales'!$A11,HANKOOK!$J$7:$J$498)</f>
        <v>0</v>
      </c>
      <c r="AI11" s="263">
        <f>SUMIF(PUJ!$B$7:$B$500,'Summary sales'!$A11,PUJ!$J$7:$J$500)</f>
        <v>4906.9000000003725</v>
      </c>
      <c r="AJ11" s="263">
        <f>SUMIF(TORABIKACIKUPA!$B$7:$B$493,'Summary sales'!$A11,TORABIKACIKUPA!$L$7:$L$493)</f>
        <v>0</v>
      </c>
      <c r="AK11" s="263">
        <f>SUMIF(TORABIKAHF!$B$7:$B$504,'Summary sales'!$A11,TORABIKAHF!$L$7:$L$504)</f>
        <v>0</v>
      </c>
      <c r="AL11" s="263">
        <f>SUMIF(TORABIKAIC!$B$7:$B$492,'Summary sales'!$A11,TORABIKAIC!$L$7:$L$492)</f>
        <v>0</v>
      </c>
      <c r="AM11" s="263">
        <f>SUMIF(KALBEE!$B$7:$B$499,'Summary sales'!$A11,KALBEE!$J$7:$J$499)</f>
        <v>8353</v>
      </c>
      <c r="AN11" s="263">
        <f>SUMIF(TOYOBO!$B$7:$B$479,'Summary sales'!$A11,TOYOBO!$O$7:$O$479)</f>
        <v>0</v>
      </c>
      <c r="AO11" s="263">
        <f>SUMIF(KSNR!$B$7:$B$483,'Summary sales'!$A11,KSNR!$P$7:$P$483)</f>
        <v>0</v>
      </c>
      <c r="AP11" s="263">
        <f>SUMIF(KSN!$B$7:$B$481,'Summary sales'!$A11,KSN!$J$7:$J$481)</f>
        <v>4091.9499999999534</v>
      </c>
      <c r="AQ11" s="263">
        <f>SUMIF(KSNR!$B$7:$B$481,'Summary sales'!$A11,KSNR!$J$7:$J$481)</f>
        <v>5080.2800000000007</v>
      </c>
      <c r="AR11" s="263">
        <f>SUMIF(UMI!$B$7:$B$499,'Summary sales'!$A11,UMI!$J$7:$J$499)</f>
        <v>15497.61400000006</v>
      </c>
      <c r="AS11" s="263">
        <f>SUMIF(IPT!$B$7:$B$498,'Summary sales'!$A11,IPT!$J$7:$J$498)</f>
        <v>1333.6499999994412</v>
      </c>
      <c r="AT11" s="263">
        <f>SUMIF(KBRU!$B$8:$B$501,'Summary sales'!$A11,KBRU!$J$8:$J$501)</f>
        <v>894</v>
      </c>
      <c r="AU11" s="263">
        <f>SUMIF(AMI!$B$7:$B$498,'Summary sales'!$A11,AMI!$J$7:$J$498)</f>
        <v>9333.6900000004098</v>
      </c>
      <c r="AV11" s="263">
        <f>SUMIF(KA!$B$7:$B$500,'Summary sales'!$A11,KA!$J$7:$J$500)</f>
        <v>1627.1900000000023</v>
      </c>
      <c r="AW11" s="263">
        <f>SUMIF(KTN!$B$7:$B$498,'Summary sales'!$A11,KTN!$J$7:$J$498)</f>
        <v>1121.8300000000745</v>
      </c>
      <c r="AX11" s="263">
        <f>SUMIF(TOMIMOTO!$B$7:$B$498,'Summary sales'!$A11,TOMIMOTO!$J$7:$J$498)</f>
        <v>0</v>
      </c>
      <c r="AY11" s="263">
        <f>SUMIF(NIAGAGARAM!$B$7:$B$500,'Summary sales'!$A11,NIAGAGARAM!$J$7:$J$500)</f>
        <v>1451.8199999999488</v>
      </c>
      <c r="AZ11" s="263">
        <f>SUMIF('PCI84'!$B$7:$B$500,'Summary sales'!$A11,'PCI84'!$J$7:$J$500)</f>
        <v>11337.469999999739</v>
      </c>
      <c r="BA11" s="263">
        <f>SUMIF(PCIM!$B$7:$B$500,'Summary sales'!$A11,PCIM!$J$7:$J$500)</f>
        <v>2472.9599999999627</v>
      </c>
      <c r="BB11" s="263">
        <f>SUMIF(INDOFOOD!$B$7:$B$500,'Summary sales'!$A11,INDOFOOD!$J$7:$J$500)</f>
        <v>4303.6499999994412</v>
      </c>
      <c r="BC11" s="263">
        <f>SUMIF(HCI!$B$7:$B$498,'Summary sales'!$A11,HCI!$J$7:$J$498)</f>
        <v>8432.2900000000373</v>
      </c>
      <c r="BD11" s="263">
        <f>SUMIF(DIC!$B$7:$B$498,'Summary sales'!$A11,DIC!$J$7:$J$498)</f>
        <v>6505</v>
      </c>
      <c r="BE11" s="263">
        <f>SUMIF(ASAHIMAS!$B$7:$B$498,'Summary sales'!$A11,ASAHIMAS!$J$7:$J$498)</f>
        <v>59801.110000001267</v>
      </c>
      <c r="BF11" s="263">
        <f>SUMIF('ABC KOGEN'!B10:B41,'Summary sales'!$A11,'ABC KOGEN'!J10:J41)</f>
        <v>8911.8800000001211</v>
      </c>
      <c r="BG11" s="263">
        <f>SUMIF(ADP!$B$7:$B$498,'Summary sales'!$A11,ADP!$J$7:$J$498)</f>
        <v>552.62000000000262</v>
      </c>
      <c r="BH11" s="263">
        <f>SUMIF(Tongtji!$B$8:$B$499,'Summary sales'!$A11,Tongtji!$J$8:$J$499)</f>
        <v>3011.2000000001863</v>
      </c>
      <c r="BI11" s="263">
        <f>SUMIF(CITYMALL!$B$7:$B$500,'Summary sales'!$A11,CITYMALL!$K$7:$K$500)</f>
        <v>0</v>
      </c>
      <c r="BJ11" s="263">
        <f>SUMIF(PA!$B$7:$B$498,'Summary sales'!$A11,PA!$J$7:$J$498)</f>
        <v>408.18999999994412</v>
      </c>
      <c r="BK11" s="263">
        <f>SUMIF(RB!$B$7:$B$498,'Summary sales'!$A11,RB!$J$7:$J$498)</f>
        <v>3768.0500000002794</v>
      </c>
      <c r="BL11" s="263">
        <f>SUMIF(GFATOM!$B$7:$B$499,'Summary sales'!$A11,GFATOM!$J$7:$J$499)</f>
        <v>4751.9700000002049</v>
      </c>
      <c r="BM11" s="263">
        <f>SUMIF(GFKULIT!$B$7:$B$499,'Summary sales'!$A11,GFKULIT!$J$7:$J$499)</f>
        <v>0</v>
      </c>
      <c r="BN11" s="263">
        <f>SUMIF(SPJES!$B$7:$B$492,'Summary sales'!$A11,SPJES!$N$7:$N$492)</f>
        <v>0</v>
      </c>
      <c r="BO11" s="263">
        <f>SUMIF(HSK!$B$7:$B$500,'Summary sales'!$A11,HSK!$N$7:$N$500)</f>
        <v>0</v>
      </c>
      <c r="BP11" s="263">
        <f>SUMIF(SDM!$B$7:$B$499,'Summary sales'!$A11,SDM!$J$7:$J$499)</f>
        <v>974.62000000011176</v>
      </c>
      <c r="BQ11" s="263">
        <f>SUMIF(HANKOOK!$B$7:$B$500,'Summary sales'!$A11,HANKOOK!$J$7:$J$500)</f>
        <v>0</v>
      </c>
      <c r="BR11" s="263">
        <f>SUMIF(JARGAS!$B$7:$B$498,'Summary sales'!$A11,JARGAS!$J$7:$J$498)</f>
        <v>2732.5800000000008</v>
      </c>
      <c r="BS11" s="263">
        <f>SUMIF(SBI!$B$7:$B$498,'Summary sales'!$A11,SBI!$J$7:$J$498)</f>
        <v>2917.0400000000373</v>
      </c>
      <c r="BT11" s="263">
        <f>SUMIF(PENTAWIRA!$B$7:$B$505,'Summary sales'!$A11,PENTAWIRA!$O$7:$O$505)</f>
        <v>0</v>
      </c>
      <c r="BU11" s="263">
        <f>SUMIF(SPGLOBAL!$B$7:$B$517,'Summary sales'!$A11,SPGLOBAL!$M$7:$M$517)</f>
        <v>9345.5860000029206</v>
      </c>
    </row>
    <row r="12" spans="1:73">
      <c r="A12" s="234">
        <f t="shared" si="60"/>
        <v>46178</v>
      </c>
      <c r="B12" s="235">
        <f t="shared" ref="B12:B18" ca="1" si="61">IFERROR(M12/C12,"")</f>
        <v>0.94416708724727305</v>
      </c>
      <c r="C12" s="236">
        <f t="shared" ref="C12:C18" si="62">SUM(D12:K12)</f>
        <v>207691.06299999758</v>
      </c>
      <c r="D12" s="237">
        <v>131577.80000000002</v>
      </c>
      <c r="E12" s="238">
        <v>42409.96</v>
      </c>
      <c r="F12" s="238">
        <v>13049.65</v>
      </c>
      <c r="G12" s="238">
        <v>7939.9</v>
      </c>
      <c r="H12" s="238">
        <v>9003.632999997586</v>
      </c>
      <c r="I12" s="264">
        <v>3710.12</v>
      </c>
      <c r="J12" s="238">
        <v>0</v>
      </c>
      <c r="K12" s="264">
        <v>0</v>
      </c>
      <c r="L12" s="264"/>
      <c r="M12" s="265">
        <f t="shared" ca="1" si="59"/>
        <v>196095.06599999761</v>
      </c>
      <c r="N12" s="266">
        <f>SUMIF(CLIN!$C$7:$C$499,'Summary sales'!$A12,CLIN!$J$7:$J$499)</f>
        <v>1168.2399999999907</v>
      </c>
      <c r="O12" s="266">
        <f>SUMIF(BI!$B$7:$B$499,'Summary sales'!$A12,BI!$J$7:$J$499)</f>
        <v>1677.3300000000745</v>
      </c>
      <c r="P12" s="266">
        <f>SUMIF(MKG!$B$7:$B$498,'Summary sales'!$A12,MKG!$J$7:$J$498)</f>
        <v>1111.5800000000745</v>
      </c>
      <c r="Q12" s="266">
        <f>SUMIF(STM!$B$7:$B$499,'Summary sales'!$A12,STM!$J$7:$J$499)</f>
        <v>3956</v>
      </c>
      <c r="R12" s="266">
        <f>SUMIF(OAJ!$B$7:$B$498,'Summary sales'!$A12,OAJ!$J$7:$J$498)</f>
        <v>689.77000000001863</v>
      </c>
      <c r="S12" s="266">
        <f>SUMIF(NNI!$B$7:$B$499,'Summary sales'!$A12,NNI!$J$7:$J$499)</f>
        <v>0</v>
      </c>
      <c r="T12" s="266">
        <f>SUMIF(SHB!$B$7:$B$498,'Summary sales'!$A12,SHB!$J$7:$J$498)</f>
        <v>0.92999999999301508</v>
      </c>
      <c r="U12" s="266">
        <f>SUMIF(GTL!$B$7:$B$499,'Summary sales'!$A12,GTL!$J$7:$J$499)</f>
        <v>886.04999999993015</v>
      </c>
      <c r="V12" s="266">
        <f>SUMIF(TWK!$B$7:$B$499,'Summary sales'!$A12,TWK!$J$7:$J$499)</f>
        <v>823</v>
      </c>
      <c r="W12" s="266">
        <f>SUMIF(BYC!$B$7:$B$498,'Summary sales'!$A12,BYC!$J$7:$J$498)</f>
        <v>6080.4500000011176</v>
      </c>
      <c r="X12" s="266">
        <f>SUMIF(GFIR!$B$7:$B$40,'Summary sales'!$A12,GFIR!$J$7:$J$40)+SUMIF(GFIR2!$B$7:$B$19,'Summary sales'!$A12,GFIR2!$J$7:$J$19)</f>
        <v>3730.7299999999814</v>
      </c>
      <c r="Y12" s="266">
        <f>SUMIF(SARIMURNI!$B$7:$B$500,'Summary sales'!$A12,SARIMURNI!$J$7:$J$500)</f>
        <v>2651.4799999999814</v>
      </c>
      <c r="Z12" s="266">
        <f>SUMIF(HLI!$B$7:$B$498,'Summary sales'!$A12,HLI!$J$7:$J$498)</f>
        <v>10170.719999999972</v>
      </c>
      <c r="AA12" s="266">
        <f>SUMIF(CERES!$B$7:$B$500,'Summary sales'!$A12,CERES!$J$7:$J$500)</f>
        <v>8604.2700000000186</v>
      </c>
      <c r="AB12" s="266">
        <f>SUMIF(KGM!$B$7:$B$499,'Summary sales'!$A12,KGM!$J$7:$J$499)</f>
        <v>1203.3099999999395</v>
      </c>
      <c r="AC12" s="266">
        <f>SUMIF(ALT!$B$7:$B$117,'Summary sales'!$A12,ALT!$M$7:$M$117)</f>
        <v>1437.9140000001062</v>
      </c>
      <c r="AD12" s="266">
        <f ca="1">SUMIF(IDP!$B$7:$B$136,'Summary sales'!$A12,IDP!$O$7:$O$135)</f>
        <v>5234.97</v>
      </c>
      <c r="AE12" s="266">
        <f>SUMIF(FSI!$B$7:$B$501,'Summary sales'!$A12,FSI!$J$7:$J$501)</f>
        <v>0</v>
      </c>
      <c r="AF12" s="266">
        <f>SUMIF(EBM!$B$7:$B$498,'Summary sales'!$A12,EBM!$J$7:$J$498)</f>
        <v>50.146999999997206</v>
      </c>
      <c r="AG12" s="266">
        <f>SUMIF(CISF!$B$7:$B$498,'Summary sales'!$A12,CISF!$J$7:$J$498)</f>
        <v>2486.3999999999069</v>
      </c>
      <c r="AH12" s="266">
        <f>SUMIF(HANKOOK!$B$7:$B$498,'Summary sales'!$A12,HANKOOK!$J$7:$J$498)</f>
        <v>0</v>
      </c>
      <c r="AI12" s="266">
        <f>SUMIF(PUJ!$B$7:$B$500,'Summary sales'!$A12,PUJ!$J$7:$J$500)</f>
        <v>4651.9000000003725</v>
      </c>
      <c r="AJ12" s="266">
        <f>SUMIF(TORABIKACIKUPA!$B$7:$B$493,'Summary sales'!$A12,TORABIKACIKUPA!$L$7:$L$493)</f>
        <v>0</v>
      </c>
      <c r="AK12" s="266">
        <f>SUMIF(TORABIKAHF!$B$7:$B$504,'Summary sales'!$A12,TORABIKAHF!$L$7:$L$504)</f>
        <v>0</v>
      </c>
      <c r="AL12" s="266">
        <f>SUMIF(TORABIKAIC!$B$7:$B$492,'Summary sales'!$A12,TORABIKAIC!$L$7:$L$492)</f>
        <v>0</v>
      </c>
      <c r="AM12" s="266">
        <f>SUMIF(KALBEE!$B$7:$B$499,'Summary sales'!$A12,KALBEE!$J$7:$J$499)</f>
        <v>9448.1999999999534</v>
      </c>
      <c r="AN12" s="266">
        <f>SUMIF(TOYOBO!$B$7:$B$479,'Summary sales'!$A12,TOYOBO!$O$7:$O$479)</f>
        <v>0</v>
      </c>
      <c r="AO12" s="266">
        <f>SUMIF(KSNR!$B$7:$B$483,'Summary sales'!$A12,KSNR!$P$7:$P$483)</f>
        <v>0</v>
      </c>
      <c r="AP12" s="266">
        <f>SUMIF(KSN!$B$7:$B$481,'Summary sales'!$A12,KSN!$J$7:$J$481)</f>
        <v>8902.2900000000373</v>
      </c>
      <c r="AQ12" s="266">
        <f>SUMIF(KSNR!$B$7:$B$481,'Summary sales'!$A12,KSNR!$J$7:$J$481)</f>
        <v>5346.119999999999</v>
      </c>
      <c r="AR12" s="266">
        <f>SUMIF(UMI!$B$7:$B$499,'Summary sales'!$A12,UMI!$J$7:$J$499)</f>
        <v>18420.127999998629</v>
      </c>
      <c r="AS12" s="266">
        <f>SUMIF(IPT!$B$7:$B$498,'Summary sales'!$A12,IPT!$J$7:$J$498)</f>
        <v>1304.3700000001118</v>
      </c>
      <c r="AT12" s="266">
        <f>SUMIF(KBRU!$B$8:$B$501,'Summary sales'!$A12,KBRU!$J$8:$J$501)</f>
        <v>37.819999999948777</v>
      </c>
      <c r="AU12" s="266">
        <f>SUMIF(AMI!$B$7:$B$498,'Summary sales'!$A12,AMI!$J$7:$J$498)</f>
        <v>7414.2599999997765</v>
      </c>
      <c r="AV12" s="266">
        <f>SUMIF(KA!$B$7:$B$500,'Summary sales'!$A12,KA!$J$7:$J$500)</f>
        <v>0</v>
      </c>
      <c r="AW12" s="266">
        <f>SUMIF(KTN!$B$7:$B$498,'Summary sales'!$A12,KTN!$J$7:$J$498)</f>
        <v>1446.809999999823</v>
      </c>
      <c r="AX12" s="266">
        <f>SUMIF(TOMIMOTO!$B$7:$B$498,'Summary sales'!$A12,TOMIMOTO!$J$7:$J$498)</f>
        <v>0</v>
      </c>
      <c r="AY12" s="266">
        <f>SUMIF(NIAGAGARAM!$B$7:$B$500,'Summary sales'!$A12,NIAGAGARAM!$J$7:$J$500)</f>
        <v>369.57999999995809</v>
      </c>
      <c r="AZ12" s="266">
        <f>SUMIF('PCI84'!$B$7:$B$500,'Summary sales'!$A12,'PCI84'!$J$7:$J$500)</f>
        <v>10643.019999999553</v>
      </c>
      <c r="BA12" s="266">
        <f>SUMIF(PCIM!$B$7:$B$500,'Summary sales'!$A12,PCIM!$J$7:$J$500)</f>
        <v>2435.7600000000093</v>
      </c>
      <c r="BB12" s="266">
        <f>SUMIF(INDOFOOD!$B$7:$B$500,'Summary sales'!$A12,INDOFOOD!$J$7:$J$500)</f>
        <v>3400.4700000006706</v>
      </c>
      <c r="BC12" s="266">
        <f>SUMIF(HCI!$B$7:$B$498,'Summary sales'!$A12,HCI!$J$7:$J$498)</f>
        <v>9273.5800000000745</v>
      </c>
      <c r="BD12" s="266">
        <f>SUMIF(DIC!$B$7:$B$498,'Summary sales'!$A12,DIC!$J$7:$J$498)</f>
        <v>8773.4099999999162</v>
      </c>
      <c r="BE12" s="266">
        <f>SUMIF(ASAHIMAS!$B$7:$B$498,'Summary sales'!$A12,ASAHIMAS!$J$7:$J$498)</f>
        <v>32124.789999999106</v>
      </c>
      <c r="BF12" s="266">
        <f>SUMIF('ABC KOGEN'!B11:B42,'Summary sales'!$A12,'ABC KOGEN'!J11:J42)</f>
        <v>2756.6299999998882</v>
      </c>
      <c r="BG12" s="266">
        <f>SUMIF(ADP!$B$7:$B$498,'Summary sales'!$A12,ADP!$J$7:$J$498)</f>
        <v>39.680000000000291</v>
      </c>
      <c r="BH12" s="266">
        <f>SUMIF(Tongtji!$B$8:$B$499,'Summary sales'!$A12,Tongtji!$J$8:$J$499)</f>
        <v>2724.0999999996275</v>
      </c>
      <c r="BI12" s="266">
        <f>SUMIF(CITYMALL!$B$7:$B$500,'Summary sales'!$A12,CITYMALL!$K$7:$K$500)</f>
        <v>0</v>
      </c>
      <c r="BJ12" s="266">
        <f>SUMIF(PA!$B$7:$B$498,'Summary sales'!$A12,PA!$J$7:$J$498)</f>
        <v>368.92000000004191</v>
      </c>
      <c r="BK12" s="266">
        <f>SUMIF(RB!$B$7:$B$498,'Summary sales'!$A12,RB!$J$7:$J$498)</f>
        <v>3467.269999999553</v>
      </c>
      <c r="BL12" s="266">
        <f>SUMIF(GFATOM!$B$7:$B$499,'Summary sales'!$A12,GFATOM!$J$7:$J$499)</f>
        <v>0</v>
      </c>
      <c r="BM12" s="266">
        <f>SUMIF(GFKULIT!$B$7:$B$499,'Summary sales'!$A12,GFKULIT!$J$7:$J$499)</f>
        <v>0</v>
      </c>
      <c r="BN12" s="266">
        <f>SUMIF(SPJES!$B$7:$B$492,'Summary sales'!$A12,SPJES!$N$7:$N$492)</f>
        <v>0</v>
      </c>
      <c r="BO12" s="266">
        <f>SUMIF(HSK!$B$7:$B$500,'Summary sales'!$A12,HSK!$N$7:$N$500)</f>
        <v>0</v>
      </c>
      <c r="BP12" s="266">
        <f>SUMIF(SDM!$B$7:$B$499,'Summary sales'!$A12,SDM!$J$7:$J$499)</f>
        <v>1917.8900000001304</v>
      </c>
      <c r="BQ12" s="266">
        <f>SUMIF(HANKOOK!$B$7:$B$500,'Summary sales'!$A12,HANKOOK!$J$7:$J$500)</f>
        <v>0</v>
      </c>
      <c r="BR12" s="266">
        <f>SUMIF(JARGAS!$B$7:$B$498,'Summary sales'!$A12,JARGAS!$J$7:$J$498)</f>
        <v>2819.4799999999996</v>
      </c>
      <c r="BS12" s="266">
        <f>SUMIF(SBI!$B$7:$B$498,'Summary sales'!$A12,SBI!$J$7:$J$498)</f>
        <v>1143.4500000001863</v>
      </c>
      <c r="BT12" s="266">
        <f>SUMIF(PENTAWIRA!$B$7:$B$505,'Summary sales'!$A12,PENTAWIRA!$O$7:$O$505)</f>
        <v>0</v>
      </c>
      <c r="BU12" s="266">
        <f>SUMIF(SPGLOBAL!$B$7:$B$517,'Summary sales'!$A12,SPGLOBAL!$M$7:$M$517)</f>
        <v>4901.8469999991357</v>
      </c>
    </row>
    <row r="13" spans="1:73" ht="15" customHeight="1">
      <c r="A13" s="229">
        <f t="shared" si="60"/>
        <v>46179</v>
      </c>
      <c r="B13" s="230">
        <f t="shared" ca="1" si="61"/>
        <v>0.88996840048147607</v>
      </c>
      <c r="C13" s="231">
        <f t="shared" si="62"/>
        <v>198858.59600000296</v>
      </c>
      <c r="D13" s="232">
        <v>127620.56000000003</v>
      </c>
      <c r="E13" s="233">
        <v>47833.25</v>
      </c>
      <c r="F13" s="239">
        <v>14161.199999999999</v>
      </c>
      <c r="G13" s="239">
        <v>0</v>
      </c>
      <c r="H13" s="233">
        <v>9243.5860000029206</v>
      </c>
      <c r="I13" s="268">
        <v>0</v>
      </c>
      <c r="J13" s="267">
        <v>0</v>
      </c>
      <c r="K13" s="268">
        <v>0</v>
      </c>
      <c r="L13" s="268"/>
      <c r="M13" s="262">
        <f t="shared" ca="1" si="59"/>
        <v>176977.86660411468</v>
      </c>
      <c r="N13" s="263">
        <f>SUMIF(CLIN!$C$7:$C$499,'Summary sales'!$A13,CLIN!$J$7:$J$499)</f>
        <v>1167.2800000000279</v>
      </c>
      <c r="O13" s="269">
        <f>SUMIF(BI!$B$7:$B$499,'Summary sales'!$A13,BI!$J$7:$J$499)</f>
        <v>891.01999999955297</v>
      </c>
      <c r="P13" s="269">
        <f>SUMIF(MKG!$B$7:$B$498,'Summary sales'!$A13,MKG!$J$7:$J$498)</f>
        <v>867.60999999986961</v>
      </c>
      <c r="Q13" s="263">
        <f>SUMIF(STM!$B$7:$B$499,'Summary sales'!$A13,STM!$J$7:$J$499)</f>
        <v>3845.2000000001863</v>
      </c>
      <c r="R13" s="269">
        <f>SUMIF(OAJ!$B$7:$B$498,'Summary sales'!$A13,OAJ!$J$7:$J$498)</f>
        <v>701.55999999993946</v>
      </c>
      <c r="S13" s="269">
        <f>SUMIF(NNI!$B$7:$B$499,'Summary sales'!$A13,NNI!$J$7:$J$499)</f>
        <v>0</v>
      </c>
      <c r="T13" s="269">
        <f>SUMIF(SHB!$B$7:$B$498,'Summary sales'!$A13,SHB!$J$7:$J$498)</f>
        <v>1.0800000000162981</v>
      </c>
      <c r="U13" s="269">
        <f>SUMIF(GTL!$B$7:$B$499,'Summary sales'!$A13,GTL!$J$7:$J$499)</f>
        <v>492.57000000006519</v>
      </c>
      <c r="V13" s="269">
        <f>SUMIF(TWK!$B$7:$B$499,'Summary sales'!$A13,TWK!$J$7:$J$499)</f>
        <v>723.07999999995809</v>
      </c>
      <c r="W13" s="263">
        <f>SUMIF(BYC!$B$7:$B$498,'Summary sales'!$A13,BYC!$J$7:$J$498)</f>
        <v>5593.5499999988824</v>
      </c>
      <c r="X13" s="269">
        <f>SUMIF(GFIR!$B$7:$B$40,'Summary sales'!$A13,GFIR!$J$7:$J$40)+SUMIF(GFIR2!$B$7:$B$19,'Summary sales'!$A13,GFIR2!$J$7:$J$19)</f>
        <v>3462.25</v>
      </c>
      <c r="Y13" s="269">
        <f>SUMIF(SARIMURNI!$B$7:$B$500,'Summary sales'!$A13,SARIMURNI!$J$7:$J$500)</f>
        <v>1250.5900000000838</v>
      </c>
      <c r="Z13" s="263">
        <f>SUMIF(HLI!$B$7:$B$498,'Summary sales'!$A13,HLI!$J$7:$J$498)</f>
        <v>10827.070000000065</v>
      </c>
      <c r="AA13" s="269">
        <f>SUMIF(CERES!$B$7:$B$500,'Summary sales'!$A13,CERES!$J$7:$J$500)</f>
        <v>5789.820000000298</v>
      </c>
      <c r="AB13" s="269">
        <f>SUMIF(KGM!$B$7:$B$499,'Summary sales'!$A13,KGM!$J$7:$J$499)</f>
        <v>1255.140000000014</v>
      </c>
      <c r="AC13" s="269">
        <f>SUMIF(ALT!$B$7:$B$117,'Summary sales'!$A13,ALT!$M$7:$M$117)</f>
        <v>0</v>
      </c>
      <c r="AD13" s="263">
        <f ca="1">SUMIF(IDP!$B$7:$B$136,'Summary sales'!$A13,IDP!$O$7:$O$135)</f>
        <v>4461.4256041131102</v>
      </c>
      <c r="AE13" s="263">
        <f>SUMIF(FSI!$B$7:$B$501,'Summary sales'!$A13,FSI!$J$7:$J$501)</f>
        <v>0</v>
      </c>
      <c r="AF13" s="269">
        <f>SUMIF(EBM!$B$7:$B$498,'Summary sales'!$A13,EBM!$J$7:$J$498)</f>
        <v>62.004000000000815</v>
      </c>
      <c r="AG13" s="263">
        <f>SUMIF(CISF!$B$7:$B$498,'Summary sales'!$A13,CISF!$J$7:$J$498)</f>
        <v>4053.8999999999069</v>
      </c>
      <c r="AH13" s="263">
        <f>SUMIF(HANKOOK!$B$7:$B$498,'Summary sales'!$A13,HANKOOK!$J$7:$J$498)</f>
        <v>0</v>
      </c>
      <c r="AI13" s="263">
        <f>SUMIF(PUJ!$B$7:$B$500,'Summary sales'!$A13,PUJ!$J$7:$J$500)</f>
        <v>4777.7999999998137</v>
      </c>
      <c r="AJ13" s="263">
        <f>SUMIF(TORABIKACIKUPA!$B$7:$B$493,'Summary sales'!$A13,TORABIKACIKUPA!$L$7:$L$493)</f>
        <v>0</v>
      </c>
      <c r="AK13" s="263">
        <f>SUMIF(TORABIKAHF!$B$7:$B$504,'Summary sales'!$A13,TORABIKAHF!$L$7:$L$504)</f>
        <v>0</v>
      </c>
      <c r="AL13" s="263">
        <f>SUMIF(TORABIKAIC!$B$7:$B$492,'Summary sales'!$A13,TORABIKAIC!$L$7:$L$492)</f>
        <v>0</v>
      </c>
      <c r="AM13" s="263">
        <f>SUMIF(KALBEE!$B$7:$B$499,'Summary sales'!$A13,KALBEE!$J$7:$J$499)</f>
        <v>11061.800000000047</v>
      </c>
      <c r="AN13" s="263">
        <f>SUMIF(TOYOBO!$B$7:$B$479,'Summary sales'!$A13,TOYOBO!$O$7:$O$479)</f>
        <v>0</v>
      </c>
      <c r="AO13" s="263">
        <f>SUMIF(KSNR!$B$7:$B$483,'Summary sales'!$A13,KSNR!$P$7:$P$483)</f>
        <v>0</v>
      </c>
      <c r="AP13" s="263">
        <f>SUMIF(KSN!$B$7:$B$481,'Summary sales'!$A13,KSN!$J$7:$J$481)</f>
        <v>0</v>
      </c>
      <c r="AQ13" s="263">
        <f>SUMIF(KSNR!$B$7:$B$481,'Summary sales'!$A13,KSNR!$J$7:$J$481)</f>
        <v>7149.9500000000007</v>
      </c>
      <c r="AR13" s="263">
        <f>SUMIF(UMI!$B$7:$B$499,'Summary sales'!$A13,UMI!$J$7:$J$499)</f>
        <v>16689.876000002027</v>
      </c>
      <c r="AS13" s="263">
        <f>SUMIF(IPT!$B$7:$B$498,'Summary sales'!$A13,IPT!$J$7:$J$498)</f>
        <v>1606.6399999996647</v>
      </c>
      <c r="AT13" s="263">
        <f>SUMIF(KBRU!$B$8:$B$501,'Summary sales'!$A13,KBRU!$J$8:$J$501)</f>
        <v>919.76000000000931</v>
      </c>
      <c r="AU13" s="263">
        <f>SUMIF(AMI!$B$7:$B$498,'Summary sales'!$A13,AMI!$J$7:$J$498)</f>
        <v>4305.0800000000745</v>
      </c>
      <c r="AV13" s="263">
        <f>SUMIF(KA!$B$7:$B$500,'Summary sales'!$A13,KA!$J$7:$J$500)</f>
        <v>0</v>
      </c>
      <c r="AW13" s="263">
        <f>SUMIF(KTN!$B$7:$B$498,'Summary sales'!$A13,KTN!$J$7:$J$498)</f>
        <v>1472.9900000002235</v>
      </c>
      <c r="AX13" s="263">
        <f>SUMIF(TOMIMOTO!$B$7:$B$498,'Summary sales'!$A13,TOMIMOTO!$J$7:$J$498)</f>
        <v>0</v>
      </c>
      <c r="AY13" s="263">
        <f>SUMIF(NIAGAGARAM!$B$7:$B$500,'Summary sales'!$A13,NIAGAGARAM!$J$7:$J$500)</f>
        <v>0</v>
      </c>
      <c r="AZ13" s="263">
        <f>SUMIF('PCI84'!$B$7:$B$500,'Summary sales'!$A13,'PCI84'!$J$7:$J$500)</f>
        <v>8930.4500000001863</v>
      </c>
      <c r="BA13" s="263">
        <f>SUMIF(PCIM!$B$7:$B$500,'Summary sales'!$A13,PCIM!$J$7:$J$500)</f>
        <v>2247.2099999999627</v>
      </c>
      <c r="BB13" s="263">
        <f>SUMIF(INDOFOOD!$B$7:$B$500,'Summary sales'!$A13,INDOFOOD!$J$7:$J$500)</f>
        <v>2360.9499999992549</v>
      </c>
      <c r="BC13" s="263">
        <f>SUMIF(HCI!$B$7:$B$498,'Summary sales'!$A13,HCI!$J$7:$J$498)</f>
        <v>5053.7099999999627</v>
      </c>
      <c r="BD13" s="263">
        <f>SUMIF(DIC!$B$7:$B$498,'Summary sales'!$A13,DIC!$J$7:$J$498)</f>
        <v>5500.0600000000559</v>
      </c>
      <c r="BE13" s="263">
        <f>SUMIF(ASAHIMAS!$B$7:$B$498,'Summary sales'!$A13,ASAHIMAS!$J$7:$J$498)</f>
        <v>39262.720000000671</v>
      </c>
      <c r="BF13" s="263">
        <f>SUMIF('ABC KOGEN'!B12:B43,'Summary sales'!$A13,'ABC KOGEN'!J12:J43)</f>
        <v>3343.4200000001583</v>
      </c>
      <c r="BG13" s="263">
        <f>SUMIF(ADP!$B$7:$B$498,'Summary sales'!$A13,ADP!$J$7:$J$498)</f>
        <v>40.069999999999709</v>
      </c>
      <c r="BH13" s="263">
        <f>SUMIF(Tongtji!$B$8:$B$499,'Summary sales'!$A13,Tongtji!$J$8:$J$499)</f>
        <v>1956.6000000005588</v>
      </c>
      <c r="BI13" s="263">
        <f>SUMIF(CITYMALL!$B$7:$B$500,'Summary sales'!$A13,CITYMALL!$K$7:$K$500)</f>
        <v>0</v>
      </c>
      <c r="BJ13" s="263">
        <f>SUMIF(PA!$B$7:$B$498,'Summary sales'!$A13,PA!$J$7:$J$498)</f>
        <v>396.45999999996275</v>
      </c>
      <c r="BK13" s="263">
        <f>SUMIF(RB!$B$7:$B$498,'Summary sales'!$A13,RB!$J$7:$J$498)</f>
        <v>3585.1100000003353</v>
      </c>
      <c r="BL13" s="263">
        <f>SUMIF(GFATOM!$B$7:$B$499,'Summary sales'!$A13,GFATOM!$J$7:$J$499)</f>
        <v>609.5</v>
      </c>
      <c r="BM13" s="263">
        <f>SUMIF(GFKULIT!$B$7:$B$499,'Summary sales'!$A13,GFKULIT!$J$7:$J$499)</f>
        <v>0</v>
      </c>
      <c r="BN13" s="263">
        <f>SUMIF(SPJES!$B$7:$B$492,'Summary sales'!$A13,SPJES!$N$7:$N$492)</f>
        <v>0</v>
      </c>
      <c r="BO13" s="263">
        <f>SUMIF(HSK!$B$7:$B$500,'Summary sales'!$A13,HSK!$N$7:$N$500)</f>
        <v>0</v>
      </c>
      <c r="BP13" s="263">
        <f>SUMIF(SDM!$B$7:$B$499,'Summary sales'!$A13,SDM!$J$7:$J$499)</f>
        <v>4.1699999999254942</v>
      </c>
      <c r="BQ13" s="263">
        <f>SUMIF(HANKOOK!$B$7:$B$500,'Summary sales'!$A13,HANKOOK!$J$7:$J$500)</f>
        <v>0</v>
      </c>
      <c r="BR13" s="263">
        <f>SUMIF(JARGAS!$B$7:$B$498,'Summary sales'!$A13,JARGAS!$J$7:$J$498)</f>
        <v>2515.0200000000004</v>
      </c>
      <c r="BS13" s="263">
        <f>SUMIF(SBI!$B$7:$B$498,'Summary sales'!$A13,SBI!$J$7:$J$498)</f>
        <v>3066.6099999998696</v>
      </c>
      <c r="BT13" s="263">
        <f>SUMIF(PENTAWIRA!$B$7:$B$505,'Summary sales'!$A13,PENTAWIRA!$O$7:$O$505)</f>
        <v>0</v>
      </c>
      <c r="BU13" s="263">
        <f>SUMIF(SPGLOBAL!$B$7:$B$517,'Summary sales'!$A13,SPGLOBAL!$M$7:$M$517)</f>
        <v>4676.7609999999404</v>
      </c>
    </row>
    <row r="14" spans="1:73">
      <c r="A14" s="234">
        <f t="shared" si="60"/>
        <v>46180</v>
      </c>
      <c r="B14" s="235">
        <f t="shared" ca="1" si="61"/>
        <v>0.89805038368007073</v>
      </c>
      <c r="C14" s="236">
        <f t="shared" si="62"/>
        <v>181777.86900000207</v>
      </c>
      <c r="D14" s="237">
        <v>119461.99000000002</v>
      </c>
      <c r="E14" s="238">
        <v>31263.59</v>
      </c>
      <c r="F14" s="238">
        <v>13423.17</v>
      </c>
      <c r="G14" s="238">
        <v>0</v>
      </c>
      <c r="H14" s="238">
        <v>8852.5010000020266</v>
      </c>
      <c r="I14" s="264">
        <v>4051.04</v>
      </c>
      <c r="J14" s="238">
        <v>4725.5780000000004</v>
      </c>
      <c r="K14" s="264">
        <v>0</v>
      </c>
      <c r="L14" s="264"/>
      <c r="M14" s="265">
        <f t="shared" ca="1" si="59"/>
        <v>163245.68499999749</v>
      </c>
      <c r="N14" s="266">
        <f>SUMIF(CLIN!$C$7:$C$499,'Summary sales'!$A14,CLIN!$J$7:$J$499)</f>
        <v>976.23999999999069</v>
      </c>
      <c r="O14" s="266">
        <f>SUMIF(BI!$B$7:$B$499,'Summary sales'!$A14,BI!$J$7:$J$499)</f>
        <v>0</v>
      </c>
      <c r="P14" s="266">
        <f>SUMIF(MKG!$B$7:$B$498,'Summary sales'!$A14,MKG!$J$7:$J$498)</f>
        <v>589.70000000018626</v>
      </c>
      <c r="Q14" s="266">
        <f>SUMIF(STM!$B$7:$B$499,'Summary sales'!$A14,STM!$J$7:$J$499)</f>
        <v>3709</v>
      </c>
      <c r="R14" s="266">
        <f>SUMIF(OAJ!$B$7:$B$498,'Summary sales'!$A14,OAJ!$J$7:$J$498)</f>
        <v>435.07000000006519</v>
      </c>
      <c r="S14" s="266">
        <f>SUMIF(NNI!$B$7:$B$499,'Summary sales'!$A14,NNI!$J$7:$J$499)</f>
        <v>0</v>
      </c>
      <c r="T14" s="266">
        <f>SUMIF(SHB!$B$7:$B$498,'Summary sales'!$A14,SHB!$J$7:$J$498)</f>
        <v>15.089999999996508</v>
      </c>
      <c r="U14" s="266">
        <f>SUMIF(GTL!$B$7:$B$499,'Summary sales'!$A14,GTL!$J$7:$J$499)</f>
        <v>374.95999999996275</v>
      </c>
      <c r="V14" s="266">
        <f>SUMIF(TWK!$B$7:$B$499,'Summary sales'!$A14,TWK!$J$7:$J$499)</f>
        <v>542.93000000005122</v>
      </c>
      <c r="W14" s="266">
        <f>SUMIF(BYC!$B$7:$B$498,'Summary sales'!$A14,BYC!$J$7:$J$498)</f>
        <v>0</v>
      </c>
      <c r="X14" s="266">
        <f>SUMIF(GFIR!$B$7:$B$40,'Summary sales'!$A14,GFIR!$J$7:$J$40)+SUMIF(GFIR2!$B$7:$B$19,'Summary sales'!$A14,GFIR2!$J$7:$J$19)</f>
        <v>4078.3000000002794</v>
      </c>
      <c r="Y14" s="266">
        <f>SUMIF(SARIMURNI!$B$7:$B$500,'Summary sales'!$A14,SARIMURNI!$J$7:$J$500)</f>
        <v>233.10999999986961</v>
      </c>
      <c r="Z14" s="266">
        <f>SUMIF(HLI!$B$7:$B$498,'Summary sales'!$A14,HLI!$J$7:$J$498)</f>
        <v>9411.3000000000466</v>
      </c>
      <c r="AA14" s="266">
        <f>SUMIF(CERES!$B$7:$B$500,'Summary sales'!$A14,CERES!$J$7:$J$500)</f>
        <v>4152.2999999998137</v>
      </c>
      <c r="AB14" s="266">
        <f>SUMIF(KGM!$B$7:$B$499,'Summary sales'!$A14,KGM!$J$7:$J$499)</f>
        <v>1217.2800000000279</v>
      </c>
      <c r="AC14" s="266">
        <f>SUMIF(ALT!$B$7:$B$117,'Summary sales'!$A14,ALT!$M$7:$M$117)</f>
        <v>0</v>
      </c>
      <c r="AD14" s="266">
        <f ca="1">SUMIF(IDP!$B$7:$B$136,'Summary sales'!$A14,IDP!$O$7:$O$135)</f>
        <v>0</v>
      </c>
      <c r="AE14" s="266">
        <f>SUMIF(FSI!$B$7:$B$501,'Summary sales'!$A14,FSI!$J$7:$J$501)</f>
        <v>0</v>
      </c>
      <c r="AF14" s="266">
        <f>SUMIF(EBM!$B$7:$B$498,'Summary sales'!$A14,EBM!$J$7:$J$498)</f>
        <v>49.110000000000582</v>
      </c>
      <c r="AG14" s="266">
        <f>SUMIF(CISF!$B$7:$B$498,'Summary sales'!$A14,CISF!$J$7:$J$498)</f>
        <v>3254.2000000001863</v>
      </c>
      <c r="AH14" s="266">
        <f>SUMIF(HANKOOK!$B$7:$B$498,'Summary sales'!$A14,HANKOOK!$J$7:$J$498)</f>
        <v>0</v>
      </c>
      <c r="AI14" s="266">
        <f>SUMIF(PUJ!$B$7:$B$500,'Summary sales'!$A14,PUJ!$J$7:$J$500)</f>
        <v>0</v>
      </c>
      <c r="AJ14" s="266">
        <f>SUMIF(TORABIKACIKUPA!$B$7:$B$493,'Summary sales'!$A14,TORABIKACIKUPA!$L$7:$L$493)</f>
        <v>0</v>
      </c>
      <c r="AK14" s="266">
        <f>SUMIF(TORABIKAHF!$B$7:$B$504,'Summary sales'!$A14,TORABIKAHF!$L$7:$L$504)</f>
        <v>0</v>
      </c>
      <c r="AL14" s="266">
        <f>SUMIF(TORABIKAIC!$B$7:$B$492,'Summary sales'!$A14,TORABIKAIC!$L$7:$L$492)</f>
        <v>0</v>
      </c>
      <c r="AM14" s="266">
        <f>SUMIF(KALBEE!$B$7:$B$499,'Summary sales'!$A14,KALBEE!$J$7:$J$499)</f>
        <v>8962.3000000000466</v>
      </c>
      <c r="AN14" s="266">
        <f>SUMIF(TOYOBO!$B$7:$B$479,'Summary sales'!$A14,TOYOBO!$O$7:$O$479)</f>
        <v>0</v>
      </c>
      <c r="AO14" s="266">
        <f>SUMIF(KSNR!$B$7:$B$483,'Summary sales'!$A14,KSNR!$P$7:$P$483)</f>
        <v>0</v>
      </c>
      <c r="AP14" s="266">
        <f>SUMIF(KSN!$B$7:$B$481,'Summary sales'!$A14,KSN!$J$7:$J$481)</f>
        <v>512.46999999997206</v>
      </c>
      <c r="AQ14" s="266">
        <f>SUMIF(KSNR!$B$7:$B$481,'Summary sales'!$A14,KSNR!$J$7:$J$481)</f>
        <v>5663.1100000000006</v>
      </c>
      <c r="AR14" s="266">
        <f>SUMIF(UMI!$B$7:$B$499,'Summary sales'!$A14,UMI!$J$7:$J$499)</f>
        <v>8528.292999997735</v>
      </c>
      <c r="AS14" s="266">
        <f>SUMIF(IPT!$B$7:$B$498,'Summary sales'!$A14,IPT!$J$7:$J$498)</f>
        <v>1558.4600000008941</v>
      </c>
      <c r="AT14" s="266">
        <f>SUMIF(KBRU!$B$8:$B$501,'Summary sales'!$A14,KBRU!$J$8:$J$501)</f>
        <v>38.46999999997206</v>
      </c>
      <c r="AU14" s="266">
        <f>SUMIF(AMI!$B$7:$B$498,'Summary sales'!$A14,AMI!$J$7:$J$498)</f>
        <v>2584.1299999998882</v>
      </c>
      <c r="AV14" s="266">
        <f>SUMIF(KA!$B$7:$B$500,'Summary sales'!$A14,KA!$J$7:$J$500)</f>
        <v>0</v>
      </c>
      <c r="AW14" s="266">
        <f>SUMIF(KTN!$B$7:$B$498,'Summary sales'!$A14,KTN!$J$7:$J$498)</f>
        <v>1652.309999999823</v>
      </c>
      <c r="AX14" s="266">
        <f>SUMIF(TOMIMOTO!$B$7:$B$498,'Summary sales'!$A14,TOMIMOTO!$J$7:$J$498)</f>
        <v>0</v>
      </c>
      <c r="AY14" s="266">
        <f>SUMIF(NIAGAGARAM!$B$7:$B$500,'Summary sales'!$A14,NIAGAGARAM!$J$7:$J$500)</f>
        <v>0.71000000007916242</v>
      </c>
      <c r="AZ14" s="266">
        <f>SUMIF('PCI84'!$B$7:$B$500,'Summary sales'!$A14,'PCI84'!$J$7:$J$500)</f>
        <v>10105.360000000335</v>
      </c>
      <c r="BA14" s="266">
        <f>SUMIF(PCIM!$B$7:$B$500,'Summary sales'!$A14,PCIM!$J$7:$J$500)</f>
        <v>2342.2099999999627</v>
      </c>
      <c r="BB14" s="266">
        <f>SUMIF(INDOFOOD!$B$7:$B$500,'Summary sales'!$A14,INDOFOOD!$J$7:$J$500)</f>
        <v>3275.9000000003725</v>
      </c>
      <c r="BC14" s="266">
        <f>SUMIF(HCI!$B$7:$B$498,'Summary sales'!$A14,HCI!$J$7:$J$498)</f>
        <v>0</v>
      </c>
      <c r="BD14" s="266">
        <f>SUMIF(DIC!$B$7:$B$498,'Summary sales'!$A14,DIC!$J$7:$J$498)</f>
        <v>5572.2099999999627</v>
      </c>
      <c r="BE14" s="266">
        <f>SUMIF(ASAHIMAS!$B$7:$B$498,'Summary sales'!$A14,ASAHIMAS!$J$7:$J$498)</f>
        <v>56496.339999999851</v>
      </c>
      <c r="BF14" s="266">
        <f>SUMIF('ABC KOGEN'!B13:B44,'Summary sales'!$A14,'ABC KOGEN'!J13:J44)</f>
        <v>3988.6599999999162</v>
      </c>
      <c r="BG14" s="266">
        <f>SUMIF(ADP!$B$7:$B$498,'Summary sales'!$A14,ADP!$J$7:$J$498)</f>
        <v>0</v>
      </c>
      <c r="BH14" s="266">
        <f>SUMIF(Tongtji!$B$8:$B$499,'Summary sales'!$A14,Tongtji!$J$8:$J$499)</f>
        <v>3934.8999999994412</v>
      </c>
      <c r="BI14" s="266">
        <f>SUMIF(CITYMALL!$B$7:$B$500,'Summary sales'!$A14,CITYMALL!$K$7:$K$500)</f>
        <v>0</v>
      </c>
      <c r="BJ14" s="266">
        <f>SUMIF(PA!$B$7:$B$498,'Summary sales'!$A14,PA!$J$7:$J$498)</f>
        <v>405.51000000000931</v>
      </c>
      <c r="BK14" s="266">
        <f>SUMIF(RB!$B$7:$B$498,'Summary sales'!$A14,RB!$J$7:$J$498)</f>
        <v>3636.1000000000931</v>
      </c>
      <c r="BL14" s="266">
        <f>SUMIF(GFATOM!$B$7:$B$499,'Summary sales'!$A14,GFATOM!$J$7:$J$499)</f>
        <v>231.22999999998137</v>
      </c>
      <c r="BM14" s="266">
        <f>SUMIF(GFKULIT!$B$7:$B$499,'Summary sales'!$A14,GFKULIT!$J$7:$J$499)</f>
        <v>0</v>
      </c>
      <c r="BN14" s="266">
        <f>SUMIF(SPJES!$B$7:$B$492,'Summary sales'!$A14,SPJES!$N$7:$N$492)</f>
        <v>0</v>
      </c>
      <c r="BO14" s="266">
        <f>SUMIF(HSK!$B$7:$B$500,'Summary sales'!$A14,HSK!$N$7:$N$500)</f>
        <v>0</v>
      </c>
      <c r="BP14" s="266">
        <f>SUMIF(SDM!$B$7:$B$499,'Summary sales'!$A14,SDM!$J$7:$J$499)</f>
        <v>0</v>
      </c>
      <c r="BQ14" s="266">
        <f>SUMIF(HANKOOK!$B$7:$B$500,'Summary sales'!$A14,HANKOOK!$J$7:$J$500)</f>
        <v>0</v>
      </c>
      <c r="BR14" s="266">
        <f>SUMIF(JARGAS!$B$7:$B$498,'Summary sales'!$A14,JARGAS!$J$7:$J$498)</f>
        <v>2656.6800000000003</v>
      </c>
      <c r="BS14" s="266">
        <f>SUMIF(SBI!$B$7:$B$498,'Summary sales'!$A14,SBI!$J$7:$J$498)</f>
        <v>3125.160000000149</v>
      </c>
      <c r="BT14" s="266">
        <f>SUMIF(PENTAWIRA!$B$7:$B$505,'Summary sales'!$A14,PENTAWIRA!$O$7:$O$505)</f>
        <v>0</v>
      </c>
      <c r="BU14" s="266">
        <f>SUMIF(SPGLOBAL!$B$7:$B$517,'Summary sales'!$A14,SPGLOBAL!$M$7:$M$517)</f>
        <v>8936.5819999985397</v>
      </c>
    </row>
    <row r="15" spans="1:73">
      <c r="A15" s="229">
        <f t="shared" si="60"/>
        <v>46181</v>
      </c>
      <c r="B15" s="230">
        <f t="shared" ca="1" si="61"/>
        <v>1.0810476237337927</v>
      </c>
      <c r="C15" s="231">
        <f t="shared" si="62"/>
        <v>213638.68799999979</v>
      </c>
      <c r="D15" s="240">
        <v>139463.82</v>
      </c>
      <c r="E15" s="239">
        <v>41229.24</v>
      </c>
      <c r="F15" s="239">
        <v>14547.9</v>
      </c>
      <c r="G15" s="239">
        <v>0</v>
      </c>
      <c r="H15" s="233">
        <v>9383.1009999997914</v>
      </c>
      <c r="I15" s="260">
        <v>4215.2</v>
      </c>
      <c r="J15" s="239">
        <v>4799.4269999999997</v>
      </c>
      <c r="K15" s="260">
        <v>0</v>
      </c>
      <c r="L15" s="260"/>
      <c r="M15" s="262">
        <f t="shared" ca="1" si="59"/>
        <v>230953.59600000491</v>
      </c>
      <c r="N15" s="263">
        <f>SUMIF(CLIN!$C$7:$C$499,'Summary sales'!$A15,CLIN!$J$7:$J$499)</f>
        <v>1042.6899999999441</v>
      </c>
      <c r="O15" s="269">
        <f>SUMIF(BI!$B$7:$B$499,'Summary sales'!$A15,BI!$J$7:$J$499)</f>
        <v>789.16000000014901</v>
      </c>
      <c r="P15" s="269">
        <f>SUMIF(MKG!$B$7:$B$498,'Summary sales'!$A15,MKG!$J$7:$J$498)</f>
        <v>1355.5699999998324</v>
      </c>
      <c r="Q15" s="263">
        <f>SUMIF(STM!$B$7:$B$499,'Summary sales'!$A15,STM!$J$7:$J$499)</f>
        <v>3644.7000000001863</v>
      </c>
      <c r="R15" s="269">
        <f>SUMIF(OAJ!$B$7:$B$498,'Summary sales'!$A15,OAJ!$J$7:$J$498)</f>
        <v>859.82999999995809</v>
      </c>
      <c r="S15" s="269">
        <f>SUMIF(NNI!$B$7:$B$499,'Summary sales'!$A15,NNI!$J$7:$J$499)</f>
        <v>0</v>
      </c>
      <c r="T15" s="269">
        <f>SUMIF(SHB!$B$7:$B$498,'Summary sales'!$A15,SHB!$J$7:$J$498)</f>
        <v>63.320000000006985</v>
      </c>
      <c r="U15" s="269">
        <f>SUMIF(GTL!$B$7:$B$499,'Summary sales'!$A15,GTL!$J$7:$J$499)</f>
        <v>1017.6500000000233</v>
      </c>
      <c r="V15" s="273">
        <f>SUMIF(TWK!$B$7:$B$499,'Summary sales'!$A15,TWK!$J$7:$J$499)</f>
        <v>801.46999999997206</v>
      </c>
      <c r="W15" s="263">
        <f>SUMIF(BYC!$B$7:$B$498,'Summary sales'!$A15,BYC!$J$7:$J$498)</f>
        <v>6316.3800000008196</v>
      </c>
      <c r="X15" s="269">
        <f>SUMIF(GFIR!$B$7:$B$40,'Summary sales'!$A15,GFIR!$J$7:$J$40)+SUMIF(GFIR2!$B$7:$B$19,'Summary sales'!$A15,GFIR2!$J$7:$J$19)</f>
        <v>4395.6499999999069</v>
      </c>
      <c r="Y15" s="269">
        <f>SUMIF(SARIMURNI!$B$7:$B$500,'Summary sales'!$A15,SARIMURNI!$J$7:$J$500)</f>
        <v>2965.8300000000745</v>
      </c>
      <c r="Z15" s="263">
        <f>SUMIF(HLI!$B$7:$B$498,'Summary sales'!$A15,HLI!$J$7:$J$498)</f>
        <v>10102.60999999987</v>
      </c>
      <c r="AA15" s="269">
        <f>SUMIF(CERES!$B$7:$B$500,'Summary sales'!$A15,CERES!$J$7:$J$500)</f>
        <v>9078.6000000000931</v>
      </c>
      <c r="AB15" s="269">
        <f>SUMIF(KGM!$B$7:$B$499,'Summary sales'!$A15,KGM!$J$7:$J$499)</f>
        <v>1363.1500000000233</v>
      </c>
      <c r="AC15" s="269">
        <f>SUMIF(ALT!$B$7:$B$117,'Summary sales'!$A15,ALT!$M$7:$M$117)</f>
        <v>1594.4619999999413</v>
      </c>
      <c r="AD15" s="263">
        <f ca="1">SUMIF(IDP!$B$7:$B$136,'Summary sales'!$A15,IDP!$O$7:$O$135)</f>
        <v>5583.98</v>
      </c>
      <c r="AE15" s="263">
        <f>SUMIF(FSI!$B$7:$B$501,'Summary sales'!$A15,FSI!$J$7:$J$501)</f>
        <v>0</v>
      </c>
      <c r="AF15" s="269">
        <f>SUMIF(EBM!$B$7:$B$498,'Summary sales'!$A15,EBM!$J$7:$J$498)</f>
        <v>56.885999999998603</v>
      </c>
      <c r="AG15" s="263">
        <f>SUMIF(CISF!$B$7:$B$498,'Summary sales'!$A15,CISF!$J$7:$J$498)</f>
        <v>3707.7999999998137</v>
      </c>
      <c r="AH15" s="263">
        <f>SUMIF(HANKOOK!$B$7:$B$498,'Summary sales'!$A15,HANKOOK!$J$7:$J$498)</f>
        <v>0</v>
      </c>
      <c r="AI15" s="263">
        <f>SUMIF(PUJ!$B$7:$B$500,'Summary sales'!$A15,PUJ!$J$7:$J$500)</f>
        <v>4971</v>
      </c>
      <c r="AJ15" s="263">
        <f>SUMIF(TORABIKACIKUPA!$B$7:$B$493,'Summary sales'!$A15,TORABIKACIKUPA!$L$7:$L$493)</f>
        <v>0</v>
      </c>
      <c r="AK15" s="263">
        <f>SUMIF(TORABIKAHF!$B$7:$B$504,'Summary sales'!$A15,TORABIKAHF!$L$7:$L$504)</f>
        <v>0</v>
      </c>
      <c r="AL15" s="263">
        <f>SUMIF(TORABIKAIC!$B$7:$B$492,'Summary sales'!$A15,TORABIKAIC!$L$7:$L$492)</f>
        <v>0</v>
      </c>
      <c r="AM15" s="263">
        <f>SUMIF(KALBEE!$B$7:$B$499,'Summary sales'!$A15,KALBEE!$J$7:$J$499)</f>
        <v>10672.800000000047</v>
      </c>
      <c r="AN15" s="263">
        <f>SUMIF(TOYOBO!$B$7:$B$479,'Summary sales'!$A15,TOYOBO!$O$7:$O$479)</f>
        <v>0</v>
      </c>
      <c r="AO15" s="263">
        <f>SUMIF(KSNR!$B$7:$B$483,'Summary sales'!$A15,KSNR!$P$7:$P$483)</f>
        <v>0</v>
      </c>
      <c r="AP15" s="263">
        <f>SUMIF(KSN!$B$7:$B$481,'Summary sales'!$A15,KSN!$J$7:$J$481)</f>
        <v>4865.4599999999627</v>
      </c>
      <c r="AQ15" s="263">
        <f>SUMIF(KSNR!$B$7:$B$481,'Summary sales'!$A15,KSNR!$J$7:$J$481)</f>
        <v>6254.0499999999956</v>
      </c>
      <c r="AR15" s="263">
        <f>SUMIF(UMI!$B$7:$B$499,'Summary sales'!$A15,UMI!$J$7:$J$499)</f>
        <v>15918.844000004232</v>
      </c>
      <c r="AS15" s="263">
        <f>SUMIF(IPT!$B$7:$B$498,'Summary sales'!$A15,IPT!$J$7:$J$498)</f>
        <v>1499.3099999995902</v>
      </c>
      <c r="AT15" s="263">
        <f>SUMIF(KBRU!$B$8:$B$501,'Summary sales'!$A15,KBRU!$J$8:$J$501)</f>
        <v>692.71000000007916</v>
      </c>
      <c r="AU15" s="263">
        <f>SUMIF(AMI!$B$7:$B$498,'Summary sales'!$A15,AMI!$J$7:$J$498)</f>
        <v>8115.9199999999255</v>
      </c>
      <c r="AV15" s="263">
        <f>SUMIF(KA!$B$7:$B$500,'Summary sales'!$A15,KA!$J$7:$J$500)</f>
        <v>2529.8400000000256</v>
      </c>
      <c r="AW15" s="263">
        <f>SUMIF(KTN!$B$7:$B$498,'Summary sales'!$A15,KTN!$J$7:$J$498)</f>
        <v>1730.4799999999814</v>
      </c>
      <c r="AX15" s="263">
        <f>SUMIF(TOMIMOTO!$B$7:$B$498,'Summary sales'!$A15,TOMIMOTO!$J$7:$J$498)</f>
        <v>0</v>
      </c>
      <c r="AY15" s="263">
        <f>SUMIF(NIAGAGARAM!$B$7:$B$500,'Summary sales'!$A15,NIAGAGARAM!$J$7:$J$500)</f>
        <v>458.06999999994878</v>
      </c>
      <c r="AZ15" s="263">
        <f>SUMIF('PCI84'!$B$7:$B$500,'Summary sales'!$A15,'PCI84'!$J$7:$J$500)</f>
        <v>11668.5</v>
      </c>
      <c r="BA15" s="263">
        <f>SUMIF(PCIM!$B$7:$B$500,'Summary sales'!$A15,PCIM!$J$7:$J$500)</f>
        <v>2294.0400000000373</v>
      </c>
      <c r="BB15" s="263">
        <f>SUMIF(INDOFOOD!$B$7:$B$500,'Summary sales'!$A15,INDOFOOD!$J$7:$J$500)</f>
        <v>4845.6699999999255</v>
      </c>
      <c r="BC15" s="263">
        <f>SUMIF(HCI!$B$7:$B$498,'Summary sales'!$A15,HCI!$J$7:$J$498)</f>
        <v>4854.9699999999721</v>
      </c>
      <c r="BD15" s="263">
        <f>SUMIF(DIC!$B$7:$B$498,'Summary sales'!$A15,DIC!$J$7:$J$498)</f>
        <v>5589.9000000001397</v>
      </c>
      <c r="BE15" s="263">
        <f>SUMIF(ASAHIMAS!$B$7:$B$498,'Summary sales'!$A15,ASAHIMAS!$J$7:$J$498)</f>
        <v>56580.889999998733</v>
      </c>
      <c r="BF15" s="263">
        <f>SUMIF('ABC KOGEN'!B14:B45,'Summary sales'!$A15,'ABC KOGEN'!J14:J45)</f>
        <v>4900.5800000000745</v>
      </c>
      <c r="BG15" s="263">
        <f>SUMIF(ADP!$B$7:$B$498,'Summary sales'!$A15,ADP!$J$7:$J$498)</f>
        <v>39.479999999995925</v>
      </c>
      <c r="BH15" s="263">
        <f>SUMIF(Tongtji!$B$8:$B$499,'Summary sales'!$A15,Tongtji!$J$8:$J$499)</f>
        <v>3918</v>
      </c>
      <c r="BI15" s="263">
        <f>SUMIF(CITYMALL!$B$7:$B$500,'Summary sales'!$A15,CITYMALL!$K$7:$K$500)</f>
        <v>0</v>
      </c>
      <c r="BJ15" s="263">
        <f>SUMIF(PA!$B$7:$B$498,'Summary sales'!$A15,PA!$J$7:$J$498)</f>
        <v>471.69999999995343</v>
      </c>
      <c r="BK15" s="263">
        <f>SUMIF(RB!$B$7:$B$498,'Summary sales'!$A15,RB!$J$7:$J$498)</f>
        <v>3635.1099999998696</v>
      </c>
      <c r="BL15" s="263">
        <f>SUMIF(GFATOM!$B$7:$B$499,'Summary sales'!$A15,GFATOM!$J$7:$J$499)</f>
        <v>4367.9699999999721</v>
      </c>
      <c r="BM15" s="263">
        <f>SUMIF(GFKULIT!$B$7:$B$499,'Summary sales'!$A15,GFKULIT!$J$7:$J$499)</f>
        <v>0</v>
      </c>
      <c r="BN15" s="263">
        <f>SUMIF(SPJES!$B$7:$B$492,'Summary sales'!$A15,SPJES!$N$7:$N$492)</f>
        <v>0</v>
      </c>
      <c r="BO15" s="263">
        <f>SUMIF(HSK!$B$7:$B$500,'Summary sales'!$A15,HSK!$N$7:$N$500)</f>
        <v>0</v>
      </c>
      <c r="BP15" s="263">
        <f>SUMIF(SDM!$B$7:$B$499,'Summary sales'!$A15,SDM!$J$7:$J$499)</f>
        <v>633.5</v>
      </c>
      <c r="BQ15" s="263">
        <f>SUMIF(HANKOOK!$B$7:$B$500,'Summary sales'!$A15,HANKOOK!$J$7:$J$500)</f>
        <v>0</v>
      </c>
      <c r="BR15" s="263">
        <f>SUMIF(JARGAS!$B$7:$B$498,'Summary sales'!$A15,JARGAS!$J$7:$J$498)</f>
        <v>2690.0999999999985</v>
      </c>
      <c r="BS15" s="263">
        <f>SUMIF(SBI!$B$7:$B$498,'Summary sales'!$A15,SBI!$J$7:$J$498)</f>
        <v>2655.5099999997765</v>
      </c>
      <c r="BT15" s="263">
        <f>SUMIF(PENTAWIRA!$B$7:$B$505,'Summary sales'!$A15,PENTAWIRA!$O$7:$O$505)</f>
        <v>4725.5780000000004</v>
      </c>
      <c r="BU15" s="263">
        <f>SUMIF(SPGLOBAL!$B$7:$B$517,'Summary sales'!$A15,SPGLOBAL!$M$7:$M$517)</f>
        <v>4633.8760000020266</v>
      </c>
    </row>
    <row r="16" spans="1:73">
      <c r="A16" s="234">
        <f t="shared" si="60"/>
        <v>46182</v>
      </c>
      <c r="B16" s="235">
        <f t="shared" ca="1" si="61"/>
        <v>1.0619245354177862</v>
      </c>
      <c r="C16" s="236">
        <f t="shared" si="62"/>
        <v>203673.37300000005</v>
      </c>
      <c r="D16" s="241">
        <v>137865.00000000003</v>
      </c>
      <c r="E16" s="238">
        <v>38300.380000000005</v>
      </c>
      <c r="F16" s="238">
        <v>10612.04</v>
      </c>
      <c r="G16" s="238">
        <v>0</v>
      </c>
      <c r="H16" s="238">
        <v>0</v>
      </c>
      <c r="I16" s="264">
        <v>4270.04</v>
      </c>
      <c r="J16" s="238">
        <v>12625.913</v>
      </c>
      <c r="K16" s="264">
        <v>0</v>
      </c>
      <c r="L16" s="264"/>
      <c r="M16" s="265">
        <f ca="1">SUM(N16:BU16)</f>
        <v>216285.75199999855</v>
      </c>
      <c r="N16" s="266">
        <f>SUMIF(CLIN!$C$7:$C$499,'Summary sales'!$A16,CLIN!$J$7:$J$499)</f>
        <v>974.80000000004657</v>
      </c>
      <c r="O16" s="266">
        <f>SUMIF(BI!$B$7:$B$499,'Summary sales'!$A16,BI!$J$7:$J$499)</f>
        <v>1738.2900000009686</v>
      </c>
      <c r="P16" s="266">
        <f>SUMIF(MKG!$B$7:$B$498,'Summary sales'!$A16,MKG!$J$7:$J$498)</f>
        <v>1290.8999999999069</v>
      </c>
      <c r="Q16" s="266">
        <f>SUMIF(STM!$B$7:$B$499,'Summary sales'!$A16,STM!$J$7:$J$499)</f>
        <v>3475.7999999998137</v>
      </c>
      <c r="R16" s="266">
        <f>SUMIF(OAJ!$B$7:$B$498,'Summary sales'!$A16,OAJ!$J$7:$J$498)</f>
        <v>694.23999999999069</v>
      </c>
      <c r="S16" s="266">
        <f>SUMIF(NNI!$B$7:$B$499,'Summary sales'!$A16,NNI!$J$7:$J$499)</f>
        <v>0</v>
      </c>
      <c r="T16" s="266">
        <f>SUMIF(SHB!$B$7:$B$498,'Summary sales'!$A16,SHB!$J$7:$J$498)</f>
        <v>0</v>
      </c>
      <c r="U16" s="266">
        <f>SUMIF(GTL!$B$7:$B$499,'Summary sales'!$A16,GTL!$J$7:$J$499)</f>
        <v>982.8399999999674</v>
      </c>
      <c r="V16" s="266">
        <f>SUMIF(TWK!$B$7:$B$499,'Summary sales'!$A16,TWK!$J$7:$J$499)</f>
        <v>792.27000000001863</v>
      </c>
      <c r="W16" s="266">
        <f>SUMIF(BYC!$B$7:$B$498,'Summary sales'!$A16,BYC!$J$7:$J$498)</f>
        <v>6492.9199999999255</v>
      </c>
      <c r="X16" s="266">
        <f>SUMIF(GFIR!$B$7:$B$40,'Summary sales'!$A16,GFIR!$J$7:$J$40)+SUMIF(GFIR2!$B$7:$B$19,'Summary sales'!$A16,GFIR2!$J$7:$J$19)</f>
        <v>4396.1499999999069</v>
      </c>
      <c r="Y16" s="266">
        <f>SUMIF(SARIMURNI!$B$7:$B$500,'Summary sales'!$A16,SARIMURNI!$J$7:$J$500)</f>
        <v>3006.4399999999441</v>
      </c>
      <c r="Z16" s="266">
        <f>SUMIF(HLI!$B$7:$B$498,'Summary sales'!$A16,HLI!$J$7:$J$498)</f>
        <v>10755.550000000047</v>
      </c>
      <c r="AA16" s="266">
        <f>SUMIF(CERES!$B$7:$B$500,'Summary sales'!$A16,CERES!$J$7:$J$500)</f>
        <v>9404.2700000000186</v>
      </c>
      <c r="AB16" s="266">
        <f>SUMIF(KGM!$B$7:$B$499,'Summary sales'!$A16,KGM!$J$7:$J$499)</f>
        <v>1334.1699999999255</v>
      </c>
      <c r="AC16" s="266">
        <f>SUMIF(ALT!$B$7:$B$117,'Summary sales'!$A16,ALT!$M$7:$M$117)</f>
        <v>1505.8830000000307</v>
      </c>
      <c r="AD16" s="266">
        <f ca="1">SUMIF(IDP!$B$7:$B$136,'Summary sales'!$A16,IDP!$O$7:$O$135)</f>
        <v>5442.42</v>
      </c>
      <c r="AE16" s="266">
        <f>SUMIF(FSI!$B$7:$B$501,'Summary sales'!$A16,FSI!$J$7:$J$501)</f>
        <v>0</v>
      </c>
      <c r="AF16" s="266">
        <f>SUMIF(EBM!$B$7:$B$498,'Summary sales'!$A16,EBM!$J$7:$J$498)</f>
        <v>59</v>
      </c>
      <c r="AG16" s="266">
        <f>SUMIF(CISF!$B$7:$B$498,'Summary sales'!$A16,CISF!$J$7:$J$498)</f>
        <v>4032.5</v>
      </c>
      <c r="AH16" s="266">
        <f>SUMIF(HANKOOK!$B$7:$B$498,'Summary sales'!$A16,HANKOOK!$J$7:$J$498)</f>
        <v>0</v>
      </c>
      <c r="AI16" s="266">
        <f>SUMIF(PUJ!$B$7:$B$500,'Summary sales'!$A16,PUJ!$J$7:$J$500)</f>
        <v>5093.5999999996275</v>
      </c>
      <c r="AJ16" s="266">
        <f>SUMIF(TORABIKACIKUPA!$B$7:$B$493,'Summary sales'!$A16,TORABIKACIKUPA!$L$7:$L$493)</f>
        <v>0</v>
      </c>
      <c r="AK16" s="266">
        <f>SUMIF(TORABIKAHF!$B$7:$B$504,'Summary sales'!$A16,TORABIKAHF!$L$7:$L$504)</f>
        <v>0</v>
      </c>
      <c r="AL16" s="266">
        <f>SUMIF(TORABIKAIC!$B$7:$B$492,'Summary sales'!$A16,TORABIKAIC!$L$7:$L$492)</f>
        <v>0</v>
      </c>
      <c r="AM16" s="266">
        <f>SUMIF(KALBEE!$B$7:$B$499,'Summary sales'!$A16,KALBEE!$J$7:$J$499)</f>
        <v>7896.0999999998603</v>
      </c>
      <c r="AN16" s="266">
        <f>SUMIF(TOYOBO!$B$7:$B$479,'Summary sales'!$A16,TOYOBO!$O$7:$O$479)</f>
        <v>0</v>
      </c>
      <c r="AO16" s="266">
        <f>SUMIF(KSNR!$B$7:$B$483,'Summary sales'!$A16,KSNR!$P$7:$P$483)</f>
        <v>0</v>
      </c>
      <c r="AP16" s="266">
        <f>SUMIF(KSN!$B$7:$B$481,'Summary sales'!$A16,KSN!$J$7:$J$481)</f>
        <v>5204.3600000001024</v>
      </c>
      <c r="AQ16" s="266">
        <f>SUMIF(KSNR!$B$7:$B$481,'Summary sales'!$A16,KSNR!$J$7:$J$481)</f>
        <v>7002.0500000000029</v>
      </c>
      <c r="AR16" s="266">
        <f>SUMIF(UMI!$B$7:$B$499,'Summary sales'!$A16,UMI!$J$7:$J$499)</f>
        <v>17085.828999996185</v>
      </c>
      <c r="AS16" s="266">
        <f>SUMIF(IPT!$B$7:$B$498,'Summary sales'!$A16,IPT!$J$7:$J$498)</f>
        <v>1279.4599999999627</v>
      </c>
      <c r="AT16" s="266">
        <f>SUMIF(KBRU!$B$8:$B$501,'Summary sales'!$A16,KBRU!$J$8:$J$501)</f>
        <v>675.5</v>
      </c>
      <c r="AU16" s="266">
        <f>SUMIF(AMI!$B$7:$B$498,'Summary sales'!$A16,AMI!$J$7:$J$498)</f>
        <v>9133.5</v>
      </c>
      <c r="AV16" s="266">
        <f>SUMIF(KA!$B$7:$B$500,'Summary sales'!$A16,KA!$J$7:$J$500)</f>
        <v>2545.7199999999721</v>
      </c>
      <c r="AW16" s="266">
        <f>SUMIF(KTN!$B$7:$B$498,'Summary sales'!$A16,KTN!$J$7:$J$498)</f>
        <v>1595.5200000000186</v>
      </c>
      <c r="AX16" s="266">
        <f>SUMIF(TOMIMOTO!$B$7:$B$498,'Summary sales'!$A16,TOMIMOTO!$J$7:$J$498)</f>
        <v>0</v>
      </c>
      <c r="AY16" s="266">
        <f>SUMIF(NIAGAGARAM!$B$7:$B$500,'Summary sales'!$A16,NIAGAGARAM!$J$7:$J$500)</f>
        <v>462.01000000000931</v>
      </c>
      <c r="AZ16" s="266">
        <f>SUMIF('PCI84'!$B$7:$B$500,'Summary sales'!$A16,'PCI84'!$J$7:$J$500)</f>
        <v>10806.580000000075</v>
      </c>
      <c r="BA16" s="266">
        <f>SUMIF(PCIM!$B$7:$B$500,'Summary sales'!$A16,PCIM!$J$7:$J$500)</f>
        <v>2322.6200000001118</v>
      </c>
      <c r="BB16" s="266">
        <f>SUMIF(INDOFOOD!$B$7:$B$500,'Summary sales'!$A16,INDOFOOD!$J$7:$J$500)</f>
        <v>2646.0800000000745</v>
      </c>
      <c r="BC16" s="266">
        <f>SUMIF(HCI!$B$7:$B$498,'Summary sales'!$A16,HCI!$J$7:$J$498)</f>
        <v>7356.6499999999069</v>
      </c>
      <c r="BD16" s="266">
        <f>SUMIF(DIC!$B$7:$B$498,'Summary sales'!$A16,DIC!$J$7:$J$498)</f>
        <v>5395.9399999999441</v>
      </c>
      <c r="BE16" s="266">
        <f>SUMIF(ASAHIMAS!$B$7:$B$498,'Summary sales'!$A16,ASAHIMAS!$J$7:$J$498)</f>
        <v>41581.919999999925</v>
      </c>
      <c r="BF16" s="266">
        <f>SUMIF('ABC KOGEN'!B15:B46,'Summary sales'!$A16,'ABC KOGEN'!J15:J46)</f>
        <v>1925.75</v>
      </c>
      <c r="BG16" s="266">
        <f>SUMIF(ADP!$B$7:$B$498,'Summary sales'!$A16,ADP!$J$7:$J$498)</f>
        <v>520.19000000000233</v>
      </c>
      <c r="BH16" s="266">
        <f>SUMIF(Tongtji!$B$8:$B$499,'Summary sales'!$A16,Tongtji!$J$8:$J$499)</f>
        <v>3235</v>
      </c>
      <c r="BI16" s="266">
        <f>SUMIF(CITYMALL!$B$7:$B$500,'Summary sales'!$A16,CITYMALL!$K$7:$K$500)</f>
        <v>0</v>
      </c>
      <c r="BJ16" s="266">
        <f>SUMIF(PA!$B$7:$B$498,'Summary sales'!$A16,PA!$J$7:$J$498)</f>
        <v>524.38000000000466</v>
      </c>
      <c r="BK16" s="266">
        <f>SUMIF(RB!$B$7:$B$498,'Summary sales'!$A16,RB!$J$7:$J$498)</f>
        <v>3741.3700000001118</v>
      </c>
      <c r="BL16" s="266">
        <f>SUMIF(GFATOM!$B$7:$B$499,'Summary sales'!$A16,GFATOM!$J$7:$J$499)</f>
        <v>858.63999999989755</v>
      </c>
      <c r="BM16" s="266">
        <f>SUMIF(GFKULIT!$B$7:$B$499,'Summary sales'!$A16,GFKULIT!$J$7:$J$499)</f>
        <v>0</v>
      </c>
      <c r="BN16" s="266">
        <f>SUMIF(SPJES!$B$7:$B$492,'Summary sales'!$A16,SPJES!$N$7:$N$492)</f>
        <v>0</v>
      </c>
      <c r="BO16" s="266">
        <f>SUMIF(HSK!$B$7:$B$500,'Summary sales'!$A16,HSK!$N$7:$N$500)</f>
        <v>0</v>
      </c>
      <c r="BP16" s="266">
        <f>SUMIF(SDM!$B$7:$B$499,'Summary sales'!$A16,SDM!$J$7:$J$499)</f>
        <v>91.709999999962747</v>
      </c>
      <c r="BQ16" s="266">
        <f>SUMIF(HANKOOK!$B$7:$B$500,'Summary sales'!$A16,HANKOOK!$J$7:$J$500)</f>
        <v>0</v>
      </c>
      <c r="BR16" s="266">
        <f>SUMIF(JARGAS!$B$7:$B$498,'Summary sales'!$A16,JARGAS!$J$7:$J$498)</f>
        <v>2829.0499999999993</v>
      </c>
      <c r="BS16" s="266">
        <f>SUMIF(SBI!$B$7:$B$498,'Summary sales'!$A16,SBI!$J$7:$J$498)</f>
        <v>5136.7800000002608</v>
      </c>
      <c r="BT16" s="266">
        <f>SUMIF(PENTAWIRA!$B$7:$B$505,'Summary sales'!$A16,PENTAWIRA!$O$7:$O$505)</f>
        <v>4108.4989999999998</v>
      </c>
      <c r="BU16" s="266">
        <f>SUMIF(SPGLOBAL!$B$7:$B$517,'Summary sales'!$A16,SPGLOBAL!$M$7:$M$517)</f>
        <v>8852.5010000020266</v>
      </c>
    </row>
    <row r="17" spans="1:74">
      <c r="A17" s="229">
        <f t="shared" si="60"/>
        <v>46183</v>
      </c>
      <c r="B17" s="242">
        <f t="shared" ca="1" si="61"/>
        <v>1.204891034102012</v>
      </c>
      <c r="C17" s="243">
        <f t="shared" si="62"/>
        <v>187538.58199999735</v>
      </c>
      <c r="D17" s="240">
        <v>117095.25000000001</v>
      </c>
      <c r="E17" s="239">
        <v>43994.020000000004</v>
      </c>
      <c r="F17" s="239">
        <v>9391.83</v>
      </c>
      <c r="G17" s="239">
        <v>0</v>
      </c>
      <c r="H17" s="233">
        <v>4684.4269999973476</v>
      </c>
      <c r="I17" s="260">
        <v>0</v>
      </c>
      <c r="J17" s="239">
        <v>12373.055</v>
      </c>
      <c r="K17" s="260">
        <v>0</v>
      </c>
      <c r="L17" s="260"/>
      <c r="M17" s="262">
        <f t="shared" ca="1" si="59"/>
        <v>225963.55600000179</v>
      </c>
      <c r="N17" s="263">
        <f>SUMIF(CLIN!$C$7:$C$499,'Summary sales'!$A17,CLIN!$J$7:$J$499)</f>
        <v>831.62000000011176</v>
      </c>
      <c r="O17" s="269">
        <f>SUMIF(BI!$B$7:$B$499,'Summary sales'!$A17,BI!$J$7:$J$499)</f>
        <v>1693.2199999988079</v>
      </c>
      <c r="P17" s="269">
        <f>SUMIF(MKG!$B$7:$B$498,'Summary sales'!$A17,MKG!$J$7:$J$498)</f>
        <v>1233.9399999999441</v>
      </c>
      <c r="Q17" s="263">
        <f>SUMIF(STM!$B$7:$B$499,'Summary sales'!$A17,STM!$J$7:$J$499)</f>
        <v>4353.8999999999069</v>
      </c>
      <c r="R17" s="269">
        <f>SUMIF(OAJ!$B$7:$B$498,'Summary sales'!$A17,OAJ!$J$7:$J$498)</f>
        <v>683.4100000000326</v>
      </c>
      <c r="S17" s="269">
        <f>SUMIF(NNI!$B$7:$B$499,'Summary sales'!$A17,NNI!$J$7:$J$499)</f>
        <v>0</v>
      </c>
      <c r="T17" s="269">
        <f>SUMIF(SHB!$B$7:$B$498,'Summary sales'!$A17,SHB!$J$7:$J$498)</f>
        <v>0</v>
      </c>
      <c r="U17" s="269">
        <f>SUMIF(GTL!$B$7:$B$499,'Summary sales'!$A17,GTL!$J$7:$J$499)</f>
        <v>931.92000000004191</v>
      </c>
      <c r="V17" s="273">
        <f>SUMIF(TWK!$B$7:$B$499,'Summary sales'!$A17,TWK!$J$7:$J$499)</f>
        <v>696.70000000006985</v>
      </c>
      <c r="W17" s="263">
        <f>SUMIF(BYC!$B$7:$B$498,'Summary sales'!$A17,BYC!$J$7:$J$498)</f>
        <v>6162.2599999997765</v>
      </c>
      <c r="X17" s="269">
        <f>SUMIF(GFIR!$B$7:$B$40,'Summary sales'!$A17,GFIR!$J$7:$J$40)+SUMIF(GFIR2!$B$7:$B$19,'Summary sales'!$A17,GFIR2!$J$7:$J$19)</f>
        <v>4043.7299999999814</v>
      </c>
      <c r="Y17" s="269">
        <f>SUMIF(SARIMURNI!$B$7:$B$500,'Summary sales'!$A17,SARIMURNI!$J$7:$J$500)</f>
        <v>2558.5500000000466</v>
      </c>
      <c r="Z17" s="263">
        <f>SUMIF(HLI!$B$7:$B$498,'Summary sales'!$A17,HLI!$J$7:$J$498)</f>
        <v>11216.719999999972</v>
      </c>
      <c r="AA17" s="269">
        <f>SUMIF(CERES!$B$7:$B$500,'Summary sales'!$A17,CERES!$J$7:$J$500)</f>
        <v>9028.7299999999814</v>
      </c>
      <c r="AB17" s="269">
        <f>SUMIF(KGM!$B$7:$B$499,'Summary sales'!$A17,KGM!$J$7:$J$499)</f>
        <v>1237.7800000000279</v>
      </c>
      <c r="AC17" s="269">
        <f>SUMIF(ALT!$B$7:$B$117,'Summary sales'!$A17,ALT!$M$7:$M$117)</f>
        <v>832.30900000000838</v>
      </c>
      <c r="AD17" s="263">
        <f ca="1">SUMIF(IDP!$B$7:$B$136,'Summary sales'!$A17,IDP!$O$7:$O$135)</f>
        <v>5460.17</v>
      </c>
      <c r="AE17" s="263">
        <f>SUMIF(FSI!$B$7:$B$501,'Summary sales'!$A17,FSI!$J$7:$J$501)</f>
        <v>0</v>
      </c>
      <c r="AF17" s="269">
        <f>SUMIF(EBM!$B$7:$B$498,'Summary sales'!$A17,EBM!$J$7:$J$498)</f>
        <v>52.710999999995693</v>
      </c>
      <c r="AG17" s="263">
        <f>SUMIF(CISF!$B$7:$B$498,'Summary sales'!$A17,CISF!$J$7:$J$498)</f>
        <v>3534.3999999999069</v>
      </c>
      <c r="AH17" s="263">
        <f>SUMIF(HANKOOK!$B$7:$B$498,'Summary sales'!$A17,HANKOOK!$J$7:$J$498)</f>
        <v>0</v>
      </c>
      <c r="AI17" s="263">
        <f>SUMIF(PUJ!$B$7:$B$500,'Summary sales'!$A17,PUJ!$J$7:$J$500)</f>
        <v>4706.2000000001863</v>
      </c>
      <c r="AJ17" s="263">
        <f>SUMIF(TORABIKACIKUPA!$B$7:$B$493,'Summary sales'!$A17,TORABIKACIKUPA!$L$7:$L$493)</f>
        <v>0</v>
      </c>
      <c r="AK17" s="263">
        <f>SUMIF(TORABIKAHF!$B$7:$B$504,'Summary sales'!$A17,TORABIKAHF!$L$7:$L$504)</f>
        <v>0</v>
      </c>
      <c r="AL17" s="263">
        <f>SUMIF(TORABIKAIC!$B$7:$B$492,'Summary sales'!$A17,TORABIKAIC!$L$7:$L$492)</f>
        <v>0</v>
      </c>
      <c r="AM17" s="263">
        <f>SUMIF(KALBEE!$B$7:$B$499,'Summary sales'!$A17,KALBEE!$J$7:$J$499)</f>
        <v>9144.4000000001397</v>
      </c>
      <c r="AN17" s="263">
        <f>SUMIF(TOYOBO!$B$7:$B$479,'Summary sales'!$A17,TOYOBO!$O$7:$O$479)</f>
        <v>0</v>
      </c>
      <c r="AO17" s="263">
        <f>SUMIF(KSNR!$B$7:$B$483,'Summary sales'!$A17,KSNR!$P$7:$P$483)</f>
        <v>0</v>
      </c>
      <c r="AP17" s="263">
        <f>SUMIF(KSN!$B$7:$B$481,'Summary sales'!$A17,KSN!$J$7:$J$481)</f>
        <v>4506.5099999998929</v>
      </c>
      <c r="AQ17" s="263">
        <f>SUMIF(KSNR!$B$7:$B$481,'Summary sales'!$A17,KSNR!$J$7:$J$481)</f>
        <v>6007.9499999999971</v>
      </c>
      <c r="AR17" s="263">
        <f>SUMIF(UMI!$B$7:$B$499,'Summary sales'!$A17,UMI!$J$7:$J$499)</f>
        <v>15539.891000002623</v>
      </c>
      <c r="AS17" s="263">
        <f>SUMIF(IPT!$B$7:$B$498,'Summary sales'!$A17,IPT!$J$7:$J$498)</f>
        <v>2594.8700000001118</v>
      </c>
      <c r="AT17" s="263">
        <f>SUMIF(KBRU!$B$8:$B$501,'Summary sales'!$A17,KBRU!$J$8:$J$501)</f>
        <v>587.26999999990221</v>
      </c>
      <c r="AU17" s="263">
        <f>SUMIF(AMI!$B$7:$B$498,'Summary sales'!$A17,AMI!$J$7:$J$498)</f>
        <v>8297.3899999996647</v>
      </c>
      <c r="AV17" s="263">
        <f>SUMIF(KA!$B$7:$B$500,'Summary sales'!$A17,KA!$J$7:$J$500)</f>
        <v>3081.1199999999953</v>
      </c>
      <c r="AW17" s="263">
        <f>SUMIF(KTN!$B$7:$B$498,'Summary sales'!$A17,KTN!$J$7:$J$498)</f>
        <v>1483.160000000149</v>
      </c>
      <c r="AX17" s="263">
        <f>SUMIF(TOMIMOTO!$B$7:$B$498,'Summary sales'!$A17,TOMIMOTO!$J$7:$J$498)</f>
        <v>0</v>
      </c>
      <c r="AY17" s="263">
        <f>SUMIF(NIAGAGARAM!$B$7:$B$500,'Summary sales'!$A17,NIAGAGARAM!$J$7:$J$500)</f>
        <v>433.28000000002794</v>
      </c>
      <c r="AZ17" s="263">
        <f>SUMIF('PCI84'!$B$7:$B$500,'Summary sales'!$A17,'PCI84'!$J$7:$J$500)</f>
        <v>10561.080000000075</v>
      </c>
      <c r="BA17" s="263">
        <f>SUMIF(PCIM!$B$7:$B$500,'Summary sales'!$A17,PCIM!$J$7:$J$500)</f>
        <v>1401.839999999851</v>
      </c>
      <c r="BB17" s="263">
        <f>SUMIF(INDOFOOD!$B$7:$B$500,'Summary sales'!$A17,INDOFOOD!$J$7:$J$500)</f>
        <v>3015.2800000002608</v>
      </c>
      <c r="BC17" s="263">
        <f>SUMIF(HCI!$B$7:$B$498,'Summary sales'!$A17,HCI!$J$7:$J$498)</f>
        <v>7588.6400000001304</v>
      </c>
      <c r="BD17" s="263">
        <f>SUMIF(DIC!$B$7:$B$498,'Summary sales'!$A17,DIC!$J$7:$J$498)</f>
        <v>5966.4900000002235</v>
      </c>
      <c r="BE17" s="263">
        <f>SUMIF(ASAHIMAS!$B$7:$B$498,'Summary sales'!$A17,ASAHIMAS!$J$7:$J$498)</f>
        <v>38242.320000000298</v>
      </c>
      <c r="BF17" s="263">
        <f>SUMIF('ABC KOGEN'!B16:B47,'Summary sales'!$A17,'ABC KOGEN'!J16:J47)</f>
        <v>8965.3999999999069</v>
      </c>
      <c r="BG17" s="263">
        <f>SUMIF(ADP!$B$7:$B$498,'Summary sales'!$A17,ADP!$J$7:$J$498)</f>
        <v>358.98999999999796</v>
      </c>
      <c r="BH17" s="263">
        <f>SUMIF(Tongtji!$B$8:$B$499,'Summary sales'!$A17,Tongtji!$J$8:$J$499)</f>
        <v>4152.9000000003725</v>
      </c>
      <c r="BI17" s="263">
        <f>SUMIF(CITYMALL!$B$7:$B$500,'Summary sales'!$A17,CITYMALL!$K$7:$K$500)</f>
        <v>0</v>
      </c>
      <c r="BJ17" s="263">
        <f>SUMIF(PA!$B$7:$B$498,'Summary sales'!$A17,PA!$J$7:$J$498)</f>
        <v>522.71999999997206</v>
      </c>
      <c r="BK17" s="263">
        <f>SUMIF(RB!$B$7:$B$498,'Summary sales'!$A17,RB!$J$7:$J$498)</f>
        <v>3559.929999999702</v>
      </c>
      <c r="BL17" s="263">
        <f>SUMIF(GFATOM!$B$7:$B$499,'Summary sales'!$A17,GFATOM!$J$7:$J$499)</f>
        <v>1689.3300000000745</v>
      </c>
      <c r="BM17" s="263">
        <f>SUMIF(GFKULIT!$B$7:$B$499,'Summary sales'!$A17,GFKULIT!$J$7:$J$499)</f>
        <v>0</v>
      </c>
      <c r="BN17" s="263">
        <f>SUMIF(SPJES!$B$7:$B$492,'Summary sales'!$A17,SPJES!$N$7:$N$492)</f>
        <v>0</v>
      </c>
      <c r="BO17" s="263">
        <f>SUMIF(HSK!$B$7:$B$500,'Summary sales'!$A17,HSK!$N$7:$N$500)</f>
        <v>0</v>
      </c>
      <c r="BP17" s="263">
        <f>SUMIF(SDM!$B$7:$B$499,'Summary sales'!$A17,SDM!$J$7:$J$499)</f>
        <v>1994.9599999999627</v>
      </c>
      <c r="BQ17" s="263">
        <f>SUMIF(HANKOOK!$B$7:$B$500,'Summary sales'!$A17,HANKOOK!$J$7:$J$500)</f>
        <v>0</v>
      </c>
      <c r="BR17" s="263">
        <f>SUMIF(JARGAS!$B$7:$B$498,'Summary sales'!$A17,JARGAS!$J$7:$J$498)</f>
        <v>2924.6900000000023</v>
      </c>
      <c r="BS17" s="263">
        <f>SUMIF(SBI!$B$7:$B$498,'Summary sales'!$A17,SBI!$J$7:$J$498)</f>
        <v>2067.589999999851</v>
      </c>
      <c r="BT17" s="263">
        <f>SUMIF(PENTAWIRA!$B$7:$B$505,'Summary sales'!$A17,PENTAWIRA!$O$7:$O$505)</f>
        <v>12634.184000000001</v>
      </c>
      <c r="BU17" s="263">
        <f>SUMIF(SPGLOBAL!$B$7:$B$517,'Summary sales'!$A17,SPGLOBAL!$M$7:$M$517)</f>
        <v>9383.1009999997914</v>
      </c>
    </row>
    <row r="18" spans="1:74">
      <c r="A18" s="234">
        <f t="shared" si="60"/>
        <v>46184</v>
      </c>
      <c r="B18" s="235">
        <f t="shared" ca="1" si="61"/>
        <v>1.061306673978538</v>
      </c>
      <c r="C18" s="236">
        <f t="shared" si="62"/>
        <v>196815.76600000219</v>
      </c>
      <c r="D18" s="241">
        <v>116202.40000000005</v>
      </c>
      <c r="E18" s="238">
        <v>46370.97</v>
      </c>
      <c r="F18" s="238">
        <v>8828.92</v>
      </c>
      <c r="G18" s="238">
        <v>4606.87</v>
      </c>
      <c r="H18" s="238">
        <v>4616.547000002116</v>
      </c>
      <c r="I18" s="264">
        <v>3848.76</v>
      </c>
      <c r="J18" s="238">
        <v>12341.298999999999</v>
      </c>
      <c r="K18" s="264">
        <v>0</v>
      </c>
      <c r="L18" s="264"/>
      <c r="M18" s="265">
        <f t="shared" ca="1" si="59"/>
        <v>208881.88600000052</v>
      </c>
      <c r="N18" s="266">
        <f>SUMIF(CLIN!$C$7:$C$499,'Summary sales'!$A18,CLIN!$J$7:$J$499)</f>
        <v>815.04000000003725</v>
      </c>
      <c r="O18" s="266">
        <f>SUMIF(BI!$B$7:$B$499,'Summary sales'!$A18,BI!$J$7:$J$499)</f>
        <v>1743.089999999851</v>
      </c>
      <c r="P18" s="266">
        <f>SUMIF(MKG!$B$7:$B$498,'Summary sales'!$A18,MKG!$J$7:$J$498)</f>
        <v>1340.2299999999814</v>
      </c>
      <c r="Q18" s="266">
        <f>SUMIF(STM!$B$7:$B$499,'Summary sales'!$A18,STM!$J$7:$J$499)</f>
        <v>4030.1000000000931</v>
      </c>
      <c r="R18" s="266">
        <f>SUMIF(OAJ!$B$7:$B$498,'Summary sales'!$A18,OAJ!$J$7:$J$498)</f>
        <v>586.89000000001397</v>
      </c>
      <c r="S18" s="266">
        <f>SUMIF(NNI!$B$7:$B$499,'Summary sales'!$A18,NNI!$J$7:$J$499)</f>
        <v>0</v>
      </c>
      <c r="T18" s="266">
        <f>SUMIF(SHB!$B$7:$B$498,'Summary sales'!$A18,SHB!$J$7:$J$498)</f>
        <v>133.26999999998952</v>
      </c>
      <c r="U18" s="266">
        <f>SUMIF(GTL!$B$7:$B$499,'Summary sales'!$A18,GTL!$J$7:$J$499)</f>
        <v>847.05999999993946</v>
      </c>
      <c r="V18" s="266">
        <f>SUMIF(TWK!$B$7:$B$499,'Summary sales'!$A18,TWK!$J$7:$J$499)</f>
        <v>912.97999999998137</v>
      </c>
      <c r="W18" s="266">
        <f>SUMIF(BYC!$B$7:$B$498,'Summary sales'!$A18,BYC!$J$7:$J$498)</f>
        <v>4449.820000000298</v>
      </c>
      <c r="X18" s="266">
        <f>SUMIF(GFIR!$B$7:$B$40,'Summary sales'!$A18,GFIR!$J$7:$J$40)+SUMIF(GFIR2!$B$7:$B$19,'Summary sales'!$A18,GFIR2!$J$7:$J$19)</f>
        <v>4081</v>
      </c>
      <c r="Y18" s="266">
        <f>SUMIF(SARIMURNI!$B$7:$B$500,'Summary sales'!$A18,SARIMURNI!$J$7:$J$500)</f>
        <v>2289.3200000000652</v>
      </c>
      <c r="Z18" s="266">
        <f>SUMIF(HLI!$B$7:$B$498,'Summary sales'!$A18,HLI!$J$7:$J$498)</f>
        <v>10887.790000000037</v>
      </c>
      <c r="AA18" s="266">
        <f>SUMIF(CERES!$B$7:$B$500,'Summary sales'!$A18,CERES!$J$7:$J$500)</f>
        <v>8727.8599999998696</v>
      </c>
      <c r="AB18" s="266">
        <f>SUMIF(KGM!$B$7:$B$499,'Summary sales'!$A18,KGM!$J$7:$J$499)</f>
        <v>1295.5300000000279</v>
      </c>
      <c r="AC18" s="266">
        <f>SUMIF(ALT!$B$7:$B$117,'Summary sales'!$A18,ALT!$M$7:$M$117)</f>
        <v>722.43400000000838</v>
      </c>
      <c r="AD18" s="266">
        <f ca="1">SUMIF(IDP!$B$7:$B$136,'Summary sales'!$A18,IDP!$O$7:$O$135)</f>
        <v>5417.54</v>
      </c>
      <c r="AE18" s="266">
        <f>SUMIF(FSI!$B$7:$B$501,'Summary sales'!$A18,FSI!$J$7:$J$501)</f>
        <v>0</v>
      </c>
      <c r="AF18" s="266">
        <f>SUMIF(EBM!$B$7:$B$498,'Summary sales'!$A18,EBM!$J$7:$J$498)</f>
        <v>48.887000000002445</v>
      </c>
      <c r="AG18" s="266">
        <f>SUMIF(CISF!$B$7:$B$498,'Summary sales'!$A18,CISF!$J$7:$J$498)</f>
        <v>3712.5</v>
      </c>
      <c r="AH18" s="266">
        <f>SUMIF(HANKOOK!$B$7:$B$498,'Summary sales'!$A18,HANKOOK!$J$7:$J$498)</f>
        <v>0</v>
      </c>
      <c r="AI18" s="266">
        <f>SUMIF(PUJ!$B$7:$B$500,'Summary sales'!$A18,PUJ!$J$7:$J$500)</f>
        <v>6807.5999999996275</v>
      </c>
      <c r="AJ18" s="266">
        <f>SUMIF(TORABIKACIKUPA!$B$7:$B$493,'Summary sales'!$A18,TORABIKACIKUPA!$L$7:$L$493)</f>
        <v>0</v>
      </c>
      <c r="AK18" s="266">
        <f>SUMIF(TORABIKAHF!$B$7:$B$504,'Summary sales'!$A18,TORABIKAHF!$L$7:$L$504)</f>
        <v>0</v>
      </c>
      <c r="AL18" s="266">
        <f>SUMIF(TORABIKAIC!$B$7:$B$492,'Summary sales'!$A18,TORABIKAIC!$L$7:$L$492)</f>
        <v>0</v>
      </c>
      <c r="AM18" s="266">
        <f>SUMIF(KALBEE!$B$7:$B$499,'Summary sales'!$A18,KALBEE!$J$7:$J$499)</f>
        <v>3788.0999999998603</v>
      </c>
      <c r="AN18" s="266">
        <f>SUMIF(TOYOBO!$B$7:$B$479,'Summary sales'!$A18,TOYOBO!$O$7:$O$479)</f>
        <v>0</v>
      </c>
      <c r="AO18" s="266">
        <f>SUMIF(KSNR!$B$7:$B$483,'Summary sales'!$A18,KSNR!$P$7:$P$483)</f>
        <v>0</v>
      </c>
      <c r="AP18" s="266">
        <f>SUMIF(KSN!$B$7:$B$481,'Summary sales'!$A18,KSN!$J$7:$J$481)</f>
        <v>4642.4500000000698</v>
      </c>
      <c r="AQ18" s="266">
        <f>SUMIF(KSNR!$B$7:$B$481,'Summary sales'!$A18,KSNR!$J$7:$J$481)</f>
        <v>5781.9700000000012</v>
      </c>
      <c r="AR18" s="266">
        <f>SUMIF(UMI!$B$7:$B$499,'Summary sales'!$A18,UMI!$J$7:$J$499)</f>
        <v>24983.986000001431</v>
      </c>
      <c r="AS18" s="266">
        <f>SUMIF(IPT!$B$7:$B$498,'Summary sales'!$A18,IPT!$J$7:$J$498)</f>
        <v>1990.2199999997392</v>
      </c>
      <c r="AT18" s="266">
        <f>SUMIF(KBRU!$B$8:$B$501,'Summary sales'!$A18,KBRU!$J$8:$J$501)</f>
        <v>526.89000000001397</v>
      </c>
      <c r="AU18" s="266">
        <f>SUMIF(AMI!$B$7:$B$498,'Summary sales'!$A18,AMI!$J$7:$J$498)</f>
        <v>8366.1699999999255</v>
      </c>
      <c r="AV18" s="266">
        <f>SUMIF(KA!$B$7:$B$500,'Summary sales'!$A18,KA!$J$7:$J$500)</f>
        <v>3048.320000000007</v>
      </c>
      <c r="AW18" s="266">
        <f>SUMIF(KTN!$B$7:$B$498,'Summary sales'!$A18,KTN!$J$7:$J$498)</f>
        <v>1297.8699999998789</v>
      </c>
      <c r="AX18" s="266">
        <f>SUMIF(TOMIMOTO!$B$7:$B$498,'Summary sales'!$A18,TOMIMOTO!$J$7:$J$498)</f>
        <v>0</v>
      </c>
      <c r="AY18" s="266">
        <f>SUMIF(NIAGAGARAM!$B$7:$B$500,'Summary sales'!$A18,NIAGAGARAM!$J$7:$J$500)</f>
        <v>418.56999999994878</v>
      </c>
      <c r="AZ18" s="266">
        <f>SUMIF('PCI84'!$B$7:$B$500,'Summary sales'!$A18,'PCI84'!$J$7:$J$500)</f>
        <v>6418.4799999995157</v>
      </c>
      <c r="BA18" s="266">
        <f>SUMIF(PCIM!$B$7:$B$500,'Summary sales'!$A18,PCIM!$J$7:$J$500)</f>
        <v>2423.0200000000186</v>
      </c>
      <c r="BB18" s="266">
        <f>SUMIF(INDOFOOD!$B$7:$B$500,'Summary sales'!$A18,INDOFOOD!$J$7:$J$500)</f>
        <v>853.95999999996275</v>
      </c>
      <c r="BC18" s="266">
        <f>SUMIF(HCI!$B$7:$B$498,'Summary sales'!$A18,HCI!$J$7:$J$498)</f>
        <v>6430.1299999998882</v>
      </c>
      <c r="BD18" s="266">
        <f>SUMIF(DIC!$B$7:$B$498,'Summary sales'!$A18,DIC!$J$7:$J$498)</f>
        <v>4779.1499999999069</v>
      </c>
      <c r="BE18" s="266">
        <f>SUMIF(ASAHIMAS!$B$7:$B$498,'Summary sales'!$A18,ASAHIMAS!$J$7:$J$498)</f>
        <v>31625.390000000596</v>
      </c>
      <c r="BF18" s="266">
        <f>SUMIF('ABC KOGEN'!B17:B48,'Summary sales'!$A18,'ABC KOGEN'!J17:J48)</f>
        <v>5316.8300000000745</v>
      </c>
      <c r="BG18" s="266">
        <f>SUMIF(ADP!$B$7:$B$498,'Summary sales'!$A18,ADP!$J$7:$J$498)</f>
        <v>369.16999999999825</v>
      </c>
      <c r="BH18" s="266">
        <f>SUMIF(Tongtji!$B$8:$B$499,'Summary sales'!$A18,Tongtji!$J$8:$J$499)</f>
        <v>4093</v>
      </c>
      <c r="BI18" s="266">
        <f>SUMIF(CITYMALL!$B$7:$B$500,'Summary sales'!$A18,CITYMALL!$K$7:$K$500)</f>
        <v>0</v>
      </c>
      <c r="BJ18" s="266">
        <f>SUMIF(PA!$B$7:$B$498,'Summary sales'!$A18,PA!$J$7:$J$498)</f>
        <v>494.02000000001863</v>
      </c>
      <c r="BK18" s="266">
        <f>SUMIF(RB!$B$7:$B$498,'Summary sales'!$A18,RB!$J$7:$J$498)</f>
        <v>3497.8500000000931</v>
      </c>
      <c r="BL18" s="266">
        <f>SUMIF(GFATOM!$B$7:$B$499,'Summary sales'!$A18,GFATOM!$J$7:$J$499)</f>
        <v>3005.8300000000745</v>
      </c>
      <c r="BM18" s="266">
        <f>SUMIF(GFKULIT!$B$7:$B$499,'Summary sales'!$A18,GFKULIT!$J$7:$J$499)</f>
        <v>0</v>
      </c>
      <c r="BN18" s="266">
        <f>SUMIF(SPJES!$B$7:$B$492,'Summary sales'!$A18,SPJES!$N$7:$N$492)</f>
        <v>0</v>
      </c>
      <c r="BO18" s="266">
        <f>SUMIF(HSK!$B$7:$B$500,'Summary sales'!$A18,HSK!$N$7:$N$500)</f>
        <v>0</v>
      </c>
      <c r="BP18" s="266">
        <f>SUMIF(SDM!$B$7:$B$499,'Summary sales'!$A18,SDM!$J$7:$J$499)</f>
        <v>1620.0200000000186</v>
      </c>
      <c r="BQ18" s="266">
        <f>SUMIF(HANKOOK!$B$7:$B$500,'Summary sales'!$A18,HANKOOK!$J$7:$J$500)</f>
        <v>0</v>
      </c>
      <c r="BR18" s="266">
        <f>SUMIF(JARGAS!$B$7:$B$498,'Summary sales'!$A18,JARGAS!$J$7:$J$498)</f>
        <v>2819.84</v>
      </c>
      <c r="BS18" s="266">
        <f>SUMIF(SBI!$B$7:$B$498,'Summary sales'!$A18,SBI!$J$7:$J$498)</f>
        <v>3884.4500000001863</v>
      </c>
      <c r="BT18" s="266">
        <f>SUMIF(PENTAWIRA!$B$7:$B$505,'Summary sales'!$A18,PENTAWIRA!$O$7:$O$505)</f>
        <v>8256.2849999999999</v>
      </c>
      <c r="BU18" s="266">
        <f>SUMIF(SPGLOBAL!$B$7:$B$517,'Summary sales'!$A18,SPGLOBAL!$M$7:$M$517)</f>
        <v>9300.9739999994636</v>
      </c>
    </row>
    <row r="19" spans="1:74">
      <c r="A19" s="229">
        <f t="shared" si="60"/>
        <v>46185</v>
      </c>
      <c r="B19" s="230">
        <f t="shared" ref="B19:B37" ca="1" si="63">IFERROR(M19/C19,"")</f>
        <v>0.98748771115540723</v>
      </c>
      <c r="C19" s="243">
        <f t="shared" ref="C19:C37" si="64">SUM(D19:K19)</f>
        <v>203055.09499999825</v>
      </c>
      <c r="D19" s="232">
        <v>136058.13000000003</v>
      </c>
      <c r="E19" s="239">
        <v>43566.5</v>
      </c>
      <c r="F19" s="239">
        <v>10493.44</v>
      </c>
      <c r="G19" s="239">
        <v>0</v>
      </c>
      <c r="H19" s="239">
        <v>4752.5119999982417</v>
      </c>
      <c r="I19" s="260">
        <v>3978.83</v>
      </c>
      <c r="J19" s="239">
        <v>4205.683</v>
      </c>
      <c r="K19" s="260">
        <v>0</v>
      </c>
      <c r="L19" s="260"/>
      <c r="M19" s="262">
        <f t="shared" ca="1" si="59"/>
        <v>200514.41099999205</v>
      </c>
      <c r="N19" s="263">
        <f>SUMIF(CLIN!$C$7:$C$499,'Summary sales'!$A19,CLIN!$J$7:$J$499)</f>
        <v>290.06999999983236</v>
      </c>
      <c r="O19" s="269">
        <f>SUMIF(BI!$B$7:$B$499,'Summary sales'!$A19,BI!$J$7:$J$499)</f>
        <v>1612.4700000006706</v>
      </c>
      <c r="P19" s="269">
        <f>SUMIF(MKG!$B$7:$B$498,'Summary sales'!$A19,MKG!$J$7:$J$498)</f>
        <v>1010.6200000001118</v>
      </c>
      <c r="Q19" s="263">
        <f>SUMIF(STM!$B$7:$B$499,'Summary sales'!$A19,STM!$J$7:$J$499)</f>
        <v>4039.7000000001863</v>
      </c>
      <c r="R19" s="263">
        <f>SUMIF(OAJ!$B$7:$B$498,'Summary sales'!$A19,OAJ!$J$7:$J$498)</f>
        <v>591.57999999995809</v>
      </c>
      <c r="S19" s="263">
        <f>SUMIF(NNI!$B$7:$B$499,'Summary sales'!$A19,NNI!$J$7:$J$499)</f>
        <v>0</v>
      </c>
      <c r="T19" s="269">
        <f>SUMIF(SHB!$B$7:$B$498,'Summary sales'!$A19,SHB!$J$7:$J$498)</f>
        <v>89.39000000001397</v>
      </c>
      <c r="U19" s="269">
        <f>SUMIF(GTL!$B$7:$B$499,'Summary sales'!$A19,GTL!$J$7:$J$499)</f>
        <v>814.04000000003725</v>
      </c>
      <c r="V19" s="269">
        <f>SUMIF(TWK!$B$7:$B$499,'Summary sales'!$A19,TWK!$J$7:$J$499)</f>
        <v>657.63000000000466</v>
      </c>
      <c r="W19" s="263">
        <f>SUMIF(BYC!$B$7:$B$498,'Summary sales'!$A19,BYC!$J$7:$J$498)</f>
        <v>5200.5299999993294</v>
      </c>
      <c r="X19" s="269">
        <f>SUMIF(GFIR!$B$7:$B$40,'Summary sales'!$A19,GFIR!$J$7:$J$40)+SUMIF(GFIR2!$B$7:$B$19,'Summary sales'!$A19,GFIR2!$J$7:$J$19)</f>
        <v>3902.4399999999441</v>
      </c>
      <c r="Y19" s="269">
        <f>SUMIF(SARIMURNI!$B$7:$B$500,'Summary sales'!$A19,SARIMURNI!$J$7:$J$500)</f>
        <v>1980.3299999998417</v>
      </c>
      <c r="Z19" s="263">
        <f>SUMIF(HLI!$B$7:$B$498,'Summary sales'!$A19,HLI!$J$7:$J$498)</f>
        <v>10997.830000000075</v>
      </c>
      <c r="AA19" s="269">
        <f>SUMIF(CERES!$B$7:$B$500,'Summary sales'!$A19,CERES!$J$7:$J$500)</f>
        <v>8594.9599999999627</v>
      </c>
      <c r="AB19" s="269">
        <f>SUMIF(KGM!$B$7:$B$499,'Summary sales'!$A19,KGM!$J$7:$J$499)</f>
        <v>1380.359999999986</v>
      </c>
      <c r="AC19" s="269">
        <f>SUMIF(ALT!$B$7:$B$117,'Summary sales'!$A19,ALT!$M$7:$M$117)</f>
        <v>1435.6499999999069</v>
      </c>
      <c r="AD19" s="269">
        <f ca="1">SUMIF(IDP!$B$7:$B$136,'Summary sales'!$A19,IDP!$O$7:$O$135)</f>
        <v>5123.4799999999996</v>
      </c>
      <c r="AE19" s="263">
        <f>SUMIF(FSI!$B$7:$B$501,'Summary sales'!$A19,FSI!$J$7:$J$501)</f>
        <v>0</v>
      </c>
      <c r="AF19" s="269">
        <f>SUMIF(EBM!$B$7:$B$498,'Summary sales'!$A19,EBM!$J$7:$J$498)</f>
        <v>51.054000000003725</v>
      </c>
      <c r="AG19" s="263">
        <f>SUMIF(CISF!$B$7:$B$498,'Summary sales'!$A19,CISF!$J$7:$J$498)</f>
        <v>2817.4000000003725</v>
      </c>
      <c r="AH19" s="263">
        <f>SUMIF(HANKOOK!$B$7:$B$498,'Summary sales'!$A19,HANKOOK!$J$7:$J$498)</f>
        <v>0</v>
      </c>
      <c r="AI19" s="263">
        <f>SUMIF(PUJ!$B$7:$B$500,'Summary sales'!$A19,PUJ!$J$7:$J$500)</f>
        <v>6171</v>
      </c>
      <c r="AJ19" s="263">
        <f>SUMIF(TORABIKACIKUPA!$B$7:$B$493,'Summary sales'!$A19,TORABIKACIKUPA!$L$7:$L$493)</f>
        <v>0</v>
      </c>
      <c r="AK19" s="263">
        <f>SUMIF(TORABIKAHF!$B$7:$B$504,'Summary sales'!$A19,TORABIKAHF!$L$7:$L$504)</f>
        <v>0</v>
      </c>
      <c r="AL19" s="263">
        <f>SUMIF(TORABIKAIC!$B$7:$B$492,'Summary sales'!$A19,TORABIKAIC!$L$7:$L$492)</f>
        <v>0</v>
      </c>
      <c r="AM19" s="263">
        <f>SUMIF(KALBEE!$B$7:$B$499,'Summary sales'!$A19,KALBEE!$J$7:$J$499)</f>
        <v>12293.40000000014</v>
      </c>
      <c r="AN19" s="263">
        <f>SUMIF(TOYOBO!$B$7:$B$479,'Summary sales'!$A19,TOYOBO!$O$7:$O$479)</f>
        <v>0</v>
      </c>
      <c r="AO19" s="263">
        <f>SUMIF(KSNR!$B$7:$B$483,'Summary sales'!$A19,KSNR!$P$7:$P$483)</f>
        <v>0</v>
      </c>
      <c r="AP19" s="263">
        <f>SUMIF(KSN!$B$7:$B$481,'Summary sales'!$A19,KSN!$J$7:$J$481)</f>
        <v>4017.640000000014</v>
      </c>
      <c r="AQ19" s="263">
        <f>SUMIF(KSNR!$B$7:$B$481,'Summary sales'!$A19,KSNR!$J$7:$J$481)</f>
        <v>5105.0099999999948</v>
      </c>
      <c r="AR19" s="263">
        <f>SUMIF(UMI!$B$7:$B$499,'Summary sales'!$A19,UMI!$J$7:$J$499)</f>
        <v>18445.893999993801</v>
      </c>
      <c r="AS19" s="263">
        <f>SUMIF(IPT!$B$7:$B$498,'Summary sales'!$A19,IPT!$J$7:$J$498)</f>
        <v>1445.5499999998137</v>
      </c>
      <c r="AT19" s="263">
        <f>SUMIF(KBRU!$B$8:$B$501,'Summary sales'!$A19,KBRU!$J$8:$J$501)</f>
        <v>898.81000000005588</v>
      </c>
      <c r="AU19" s="263">
        <f>SUMIF(AMI!$B$7:$B$498,'Summary sales'!$A19,AMI!$J$7:$J$498)</f>
        <v>8115.570000000298</v>
      </c>
      <c r="AV19" s="263">
        <f>SUMIF(KA!$B$7:$B$500,'Summary sales'!$A19,KA!$J$7:$J$500)</f>
        <v>2848.0999999999767</v>
      </c>
      <c r="AW19" s="263">
        <f>SUMIF(KTN!$B$7:$B$498,'Summary sales'!$A19,KTN!$J$7:$J$498)</f>
        <v>1263.9000000001397</v>
      </c>
      <c r="AX19" s="263">
        <f>SUMIF(TOMIMOTO!$B$7:$B$498,'Summary sales'!$A19,TOMIMOTO!$J$7:$J$498)</f>
        <v>0</v>
      </c>
      <c r="AY19" s="263">
        <f>SUMIF(NIAGAGARAM!$B$7:$B$500,'Summary sales'!$A19,NIAGAGARAM!$J$7:$J$500)</f>
        <v>394.69000000006054</v>
      </c>
      <c r="AZ19" s="263">
        <f>SUMIF('PCI84'!$B$7:$B$500,'Summary sales'!$A19,'PCI84'!$J$7:$J$500)</f>
        <v>11379.640000000596</v>
      </c>
      <c r="BA19" s="263">
        <f>SUMIF(PCIM!$B$7:$B$500,'Summary sales'!$A19,PCIM!$J$7:$J$500)</f>
        <v>1919.8900000001304</v>
      </c>
      <c r="BB19" s="263">
        <f>SUMIF(INDOFOOD!$B$7:$B$500,'Summary sales'!$A19,INDOFOOD!$J$7:$J$500)</f>
        <v>1634.8099999995902</v>
      </c>
      <c r="BC19" s="263">
        <f>SUMIF(HCI!$B$7:$B$498,'Summary sales'!$A19,HCI!$J$7:$J$498)</f>
        <v>2492.2099999999627</v>
      </c>
      <c r="BD19" s="263">
        <f>SUMIF(DIC!$B$7:$B$498,'Summary sales'!$A19,DIC!$J$7:$J$498)</f>
        <v>5692.1099999998696</v>
      </c>
      <c r="BE19" s="263">
        <f>SUMIF(ASAHIMAS!$B$7:$B$498,'Summary sales'!$A19,ASAHIMAS!$J$7:$J$498)</f>
        <v>31311.359999999404</v>
      </c>
      <c r="BF19" s="263">
        <f>SUMIF('ABC KOGEN'!B18:B49,'Summary sales'!$A19,'ABC KOGEN'!J18:J49)</f>
        <v>3943.9899999997579</v>
      </c>
      <c r="BG19" s="263">
        <f>SUMIF(ADP!$B$7:$B$498,'Summary sales'!$A19,ADP!$J$7:$J$498)</f>
        <v>317.56000000000495</v>
      </c>
      <c r="BH19" s="263">
        <f>SUMIF(Tongtji!$B$8:$B$499,'Summary sales'!$A19,Tongtji!$J$8:$J$499)</f>
        <v>2286.5</v>
      </c>
      <c r="BI19" s="263">
        <f>SUMIF(CITYMALL!$B$7:$B$500,'Summary sales'!$A19,CITYMALL!$K$7:$K$500)</f>
        <v>0</v>
      </c>
      <c r="BJ19" s="263">
        <f>SUMIF(PA!$B$7:$B$498,'Summary sales'!$A19,PA!$J$7:$J$498)</f>
        <v>368.44000000006054</v>
      </c>
      <c r="BK19" s="263">
        <f>SUMIF(RB!$B$7:$B$498,'Summary sales'!$A19,RB!$J$7:$J$498)</f>
        <v>3789.25</v>
      </c>
      <c r="BL19" s="263">
        <f>SUMIF(GFATOM!$B$7:$B$499,'Summary sales'!$A19,GFATOM!$J$7:$J$499)</f>
        <v>1067.3999999999069</v>
      </c>
      <c r="BM19" s="263">
        <f>SUMIF(GFKULIT!$B$7:$B$499,'Summary sales'!$A19,GFKULIT!$J$7:$J$499)</f>
        <v>0</v>
      </c>
      <c r="BN19" s="263">
        <f>SUMIF(SPJES!$B$7:$B$492,'Summary sales'!$A19,SPJES!$N$7:$N$492)</f>
        <v>0</v>
      </c>
      <c r="BO19" s="263">
        <f>SUMIF(HSK!$B$7:$B$500,'Summary sales'!$A19,HSK!$N$7:$N$500)</f>
        <v>0</v>
      </c>
      <c r="BP19" s="263">
        <f>SUMIF(SDM!$B$7:$B$499,'Summary sales'!$A19,SDM!$J$7:$J$499)</f>
        <v>1645.570000000298</v>
      </c>
      <c r="BQ19" s="263">
        <f>SUMIF(HANKOOK!$B$7:$B$500,'Summary sales'!$A19,HANKOOK!$J$7:$J$500)</f>
        <v>0</v>
      </c>
      <c r="BR19" s="263">
        <f>SUMIF(JARGAS!$B$7:$B$498,'Summary sales'!$A19,JARGAS!$J$7:$J$498)</f>
        <v>2858.5599999999977</v>
      </c>
      <c r="BS19" s="263">
        <f>SUMIF(SBI!$B$7:$B$498,'Summary sales'!$A19,SBI!$J$7:$J$498)</f>
        <v>226.9499999997206</v>
      </c>
      <c r="BT19" s="263">
        <f>SUMIF(PENTAWIRA!$B$7:$B$505,'Summary sales'!$A19,PENTAWIRA!$O$7:$O$505)</f>
        <v>13238.561000000002</v>
      </c>
      <c r="BU19" s="263">
        <f>SUMIF(SPGLOBAL!$B$7:$B$517,'Summary sales'!$A19,SPGLOBAL!$M$7:$M$517)</f>
        <v>4752.5119999982417</v>
      </c>
    </row>
    <row r="20" spans="1:74">
      <c r="A20" s="234">
        <f t="shared" si="60"/>
        <v>46186</v>
      </c>
      <c r="B20" s="235">
        <f t="shared" ca="1" si="63"/>
        <v>0.82621115235920184</v>
      </c>
      <c r="C20" s="236">
        <f t="shared" si="64"/>
        <v>225414.33200000011</v>
      </c>
      <c r="D20" s="237">
        <v>143783.76000000004</v>
      </c>
      <c r="E20" s="238">
        <v>39521.450000000004</v>
      </c>
      <c r="F20" s="238">
        <v>16723.93</v>
      </c>
      <c r="G20" s="238">
        <v>0</v>
      </c>
      <c r="H20" s="238">
        <v>9141.1710000000894</v>
      </c>
      <c r="I20" s="264">
        <v>3848.96</v>
      </c>
      <c r="J20" s="238">
        <v>12395.061</v>
      </c>
      <c r="K20" s="264">
        <v>0</v>
      </c>
      <c r="L20" s="264"/>
      <c r="M20" s="265">
        <f t="shared" ca="1" si="59"/>
        <v>186239.83499999979</v>
      </c>
      <c r="N20" s="266">
        <f>SUMIF(CLIN!$C$7:$C$499,'Summary sales'!$A20,CLIN!$J$7:$J$499)</f>
        <v>441.91000000014901</v>
      </c>
      <c r="O20" s="266">
        <f>SUMIF(BI!$B$7:$B$499,'Summary sales'!$A20,BI!$J$7:$J$499)</f>
        <v>1467.6999999992549</v>
      </c>
      <c r="P20" s="266">
        <f>SUMIF(MKG!$B$7:$B$498,'Summary sales'!$A20,MKG!$J$7:$J$498)</f>
        <v>828.29999999981374</v>
      </c>
      <c r="Q20" s="266">
        <f>SUMIF(STM!$B$7:$B$499,'Summary sales'!$A20,STM!$J$7:$J$499)</f>
        <v>3721.5999999996275</v>
      </c>
      <c r="R20" s="266">
        <f>SUMIF(OAJ!$B$7:$B$498,'Summary sales'!$A20,OAJ!$J$7:$J$498)</f>
        <v>703.01000000000931</v>
      </c>
      <c r="S20" s="266">
        <f>SUMIF(NNI!$B$7:$B$499,'Summary sales'!$A20,NNI!$J$7:$J$499)</f>
        <v>0</v>
      </c>
      <c r="T20" s="266">
        <f>SUMIF(SHB!$B$7:$B$498,'Summary sales'!$A20,SHB!$J$7:$J$498)</f>
        <v>23.959999999991851</v>
      </c>
      <c r="U20" s="266">
        <f>SUMIF(GTL!$B$7:$B$499,'Summary sales'!$A20,GTL!$J$7:$J$499)</f>
        <v>705.4100000000326</v>
      </c>
      <c r="V20" s="266">
        <f>SUMIF(TWK!$B$7:$B$499,'Summary sales'!$A20,TWK!$J$7:$J$499)</f>
        <v>458.06999999994878</v>
      </c>
      <c r="W20" s="266">
        <f>SUMIF(BYC!$B$7:$B$498,'Summary sales'!$A20,BYC!$J$7:$J$498)</f>
        <v>0</v>
      </c>
      <c r="X20" s="266">
        <f>SUMIF(GFIR!$B$7:$B$40,'Summary sales'!$A20,GFIR!$J$7:$J$40)+SUMIF(GFIR2!$B$7:$B$19,'Summary sales'!$A20,GFIR2!$J$7:$J$19)</f>
        <v>2478.5800000000745</v>
      </c>
      <c r="Y20" s="266">
        <f>SUMIF(SARIMURNI!$B$7:$B$500,'Summary sales'!$A20,SARIMURNI!$J$7:$J$500)</f>
        <v>705.6500000001397</v>
      </c>
      <c r="Z20" s="266">
        <f>SUMIF(HLI!$B$7:$B$498,'Summary sales'!$A20,HLI!$J$7:$J$498)</f>
        <v>10692.869999999879</v>
      </c>
      <c r="AA20" s="266">
        <f>SUMIF(CERES!$B$7:$B$500,'Summary sales'!$A20,CERES!$J$7:$J$500)</f>
        <v>5613.3000000002794</v>
      </c>
      <c r="AB20" s="266">
        <f>SUMIF(KGM!$B$7:$B$499,'Summary sales'!$A20,KGM!$J$7:$J$499)</f>
        <v>1266.9799999999814</v>
      </c>
      <c r="AC20" s="266">
        <f>SUMIF(ALT!$B$7:$B$117,'Summary sales'!$A20,ALT!$M$7:$M$117)</f>
        <v>774.21400000003632</v>
      </c>
      <c r="AD20" s="266">
        <f ca="1">SUMIF(IDP!$B$7:$B$136,'Summary sales'!$A20,IDP!$O$7:$O$135)</f>
        <v>5508.0499999999993</v>
      </c>
      <c r="AE20" s="266">
        <f>SUMIF(FSI!$B$7:$B$501,'Summary sales'!$A20,FSI!$J$7:$J$501)</f>
        <v>0</v>
      </c>
      <c r="AF20" s="266">
        <f>SUMIF(EBM!$B$7:$B$498,'Summary sales'!$A20,EBM!$J$7:$J$498)</f>
        <v>76.267999999996391</v>
      </c>
      <c r="AG20" s="266">
        <f>SUMIF(CISF!$B$7:$B$498,'Summary sales'!$A20,CISF!$J$7:$J$498)</f>
        <v>3815.2999999998137</v>
      </c>
      <c r="AH20" s="266">
        <f>SUMIF(HANKOOK!$B$7:$B$498,'Summary sales'!$A20,HANKOOK!$J$7:$J$498)</f>
        <v>0</v>
      </c>
      <c r="AI20" s="266">
        <f>SUMIF(PUJ!$B$7:$B$500,'Summary sales'!$A20,PUJ!$J$7:$J$500)</f>
        <v>4963</v>
      </c>
      <c r="AJ20" s="266">
        <f>SUMIF(TORABIKACIKUPA!$B$7:$B$493,'Summary sales'!$A20,TORABIKACIKUPA!$L$7:$L$493)</f>
        <v>0</v>
      </c>
      <c r="AK20" s="266">
        <f>SUMIF(TORABIKAHF!$B$7:$B$504,'Summary sales'!$A20,TORABIKAHF!$L$7:$L$504)</f>
        <v>0</v>
      </c>
      <c r="AL20" s="266">
        <f>SUMIF(TORABIKAIC!$B$7:$B$492,'Summary sales'!$A20,TORABIKAIC!$L$7:$L$492)</f>
        <v>0</v>
      </c>
      <c r="AM20" s="266">
        <f>SUMIF(KALBEE!$B$7:$B$499,'Summary sales'!$A20,KALBEE!$J$7:$J$499)</f>
        <v>9288.7999999998137</v>
      </c>
      <c r="AN20" s="266">
        <f>SUMIF(TOYOBO!$B$7:$B$479,'Summary sales'!$A20,TOYOBO!$O$7:$O$479)</f>
        <v>0</v>
      </c>
      <c r="AO20" s="266">
        <f>SUMIF(KSNR!$B$7:$B$483,'Summary sales'!$A20,KSNR!$P$7:$P$483)</f>
        <v>0</v>
      </c>
      <c r="AP20" s="266">
        <f>SUMIF(KSN!$B$7:$B$481,'Summary sales'!$A20,KSN!$J$7:$J$481)</f>
        <v>4534.7600000000093</v>
      </c>
      <c r="AQ20" s="266">
        <f>SUMIF(KSNR!$B$7:$B$481,'Summary sales'!$A20,KSNR!$J$7:$J$481)</f>
        <v>3982.4200000000128</v>
      </c>
      <c r="AR20" s="266">
        <f>SUMIF(UMI!$B$7:$B$499,'Summary sales'!$A20,UMI!$J$7:$J$499)</f>
        <v>17580.75</v>
      </c>
      <c r="AS20" s="266">
        <f>SUMIF(IPT!$B$7:$B$498,'Summary sales'!$A20,IPT!$J$7:$J$498)</f>
        <v>1803.6299999998882</v>
      </c>
      <c r="AT20" s="266">
        <f>SUMIF(KBRU!$B$8:$B$501,'Summary sales'!$A20,KBRU!$J$8:$J$501)</f>
        <v>0</v>
      </c>
      <c r="AU20" s="266">
        <f>SUMIF(AMI!$B$7:$B$498,'Summary sales'!$A20,AMI!$J$7:$J$498)</f>
        <v>6683.3700000001118</v>
      </c>
      <c r="AV20" s="266">
        <f>SUMIF(KA!$B$7:$B$500,'Summary sales'!$A20,KA!$J$7:$J$500)</f>
        <v>0</v>
      </c>
      <c r="AW20" s="266">
        <f>SUMIF(KTN!$B$7:$B$498,'Summary sales'!$A20,KTN!$J$7:$J$498)</f>
        <v>1634.6599999999162</v>
      </c>
      <c r="AX20" s="266">
        <f>SUMIF(TOMIMOTO!$B$7:$B$498,'Summary sales'!$A20,TOMIMOTO!$J$7:$J$498)</f>
        <v>0</v>
      </c>
      <c r="AY20" s="266">
        <f>SUMIF(NIAGAGARAM!$B$7:$B$500,'Summary sales'!$A20,NIAGAGARAM!$J$7:$J$500)</f>
        <v>37.290000000037253</v>
      </c>
      <c r="AZ20" s="266">
        <f>SUMIF('PCI84'!$B$7:$B$500,'Summary sales'!$A20,'PCI84'!$J$7:$J$500)</f>
        <v>12912.379999999888</v>
      </c>
      <c r="BA20" s="266">
        <f>SUMIF(PCIM!$B$7:$B$500,'Summary sales'!$A20,PCIM!$J$7:$J$500)</f>
        <v>2052.839999999851</v>
      </c>
      <c r="BB20" s="266">
        <f>SUMIF(INDOFOOD!$B$7:$B$500,'Summary sales'!$A20,INDOFOOD!$J$7:$J$500)</f>
        <v>338.60000000055879</v>
      </c>
      <c r="BC20" s="266">
        <f>SUMIF(HCI!$B$7:$B$498,'Summary sales'!$A20,HCI!$J$7:$J$498)</f>
        <v>0</v>
      </c>
      <c r="BD20" s="266">
        <f>SUMIF(DIC!$B$7:$B$498,'Summary sales'!$A20,DIC!$J$7:$J$498)</f>
        <v>4233.7200000002049</v>
      </c>
      <c r="BE20" s="266">
        <f>SUMIF(ASAHIMAS!$B$7:$B$498,'Summary sales'!$A20,ASAHIMAS!$J$7:$J$498)</f>
        <v>48321.150000000373</v>
      </c>
      <c r="BF20" s="266">
        <f>SUMIF('ABC KOGEN'!B19:B50,'Summary sales'!$A20,'ABC KOGEN'!J19:J50)</f>
        <v>8062.7400000002235</v>
      </c>
      <c r="BG20" s="266">
        <f>SUMIF(ADP!$B$7:$B$498,'Summary sales'!$A20,ADP!$J$7:$J$498)</f>
        <v>365.65000000000146</v>
      </c>
      <c r="BH20" s="266">
        <f>SUMIF(Tongtji!$B$8:$B$499,'Summary sales'!$A20,Tongtji!$J$8:$J$499)</f>
        <v>2239.2999999998137</v>
      </c>
      <c r="BI20" s="266">
        <f>SUMIF(CITYMALL!$B$7:$B$500,'Summary sales'!$A20,CITYMALL!$K$7:$K$500)</f>
        <v>0</v>
      </c>
      <c r="BJ20" s="266">
        <f>SUMIF(PA!$B$7:$B$498,'Summary sales'!$A20,PA!$J$7:$J$498)</f>
        <v>316.16999999992549</v>
      </c>
      <c r="BK20" s="266">
        <f>SUMIF(RB!$B$7:$B$498,'Summary sales'!$A20,RB!$J$7:$J$498)</f>
        <v>3874.5</v>
      </c>
      <c r="BL20" s="266">
        <f>SUMIF(GFATOM!$B$7:$B$499,'Summary sales'!$A20,GFATOM!$J$7:$J$499)</f>
        <v>2986.4899999999907</v>
      </c>
      <c r="BM20" s="266">
        <f>SUMIF(GFKULIT!$B$7:$B$499,'Summary sales'!$A20,GFKULIT!$J$7:$J$499)</f>
        <v>0</v>
      </c>
      <c r="BN20" s="266">
        <f>SUMIF(SPJES!$B$7:$B$492,'Summary sales'!$A20,SPJES!$N$7:$N$492)</f>
        <v>0</v>
      </c>
      <c r="BO20" s="266">
        <f>SUMIF(HSK!$B$7:$B$500,'Summary sales'!$A20,HSK!$N$7:$N$500)</f>
        <v>0</v>
      </c>
      <c r="BP20" s="266">
        <f>SUMIF(SDM!$B$7:$B$499,'Summary sales'!$A20,SDM!$J$7:$J$499)</f>
        <v>0</v>
      </c>
      <c r="BQ20" s="266">
        <f>SUMIF(HANKOOK!$B$7:$B$500,'Summary sales'!$A20,HANKOOK!$J$7:$J$500)</f>
        <v>0</v>
      </c>
      <c r="BR20" s="266">
        <f>SUMIF(JARGAS!$B$7:$B$498,'Summary sales'!$A20,JARGAS!$J$7:$J$498)</f>
        <v>2830.1000000000022</v>
      </c>
      <c r="BS20" s="266">
        <f>SUMIF(SBI!$B$7:$B$498,'Summary sales'!$A20,SBI!$J$7:$J$498)</f>
        <v>3710.660000000149</v>
      </c>
      <c r="BT20" s="266">
        <f>SUMIF(PENTAWIRA!$B$7:$B$505,'Summary sales'!$A20,PENTAWIRA!$O$7:$O$505)</f>
        <v>4205.683</v>
      </c>
      <c r="BU20" s="266">
        <f>SUMIF(SPGLOBAL!$B$7:$B$517,'Summary sales'!$A20,SPGLOBAL!$M$7:$M$517)</f>
        <v>0</v>
      </c>
      <c r="BV20" s="222"/>
    </row>
    <row r="21" spans="1:74">
      <c r="A21" s="229">
        <f t="shared" si="60"/>
        <v>46187</v>
      </c>
      <c r="B21" s="242">
        <f t="shared" ca="1" si="63"/>
        <v>0.89181201740212723</v>
      </c>
      <c r="C21" s="243">
        <f t="shared" si="64"/>
        <v>206557.59000000046</v>
      </c>
      <c r="D21" s="232">
        <v>133555.40000000008</v>
      </c>
      <c r="E21" s="239">
        <v>40758.089999999997</v>
      </c>
      <c r="F21" s="233">
        <v>11702.490000000002</v>
      </c>
      <c r="G21" s="239">
        <v>0</v>
      </c>
      <c r="H21" s="239">
        <v>8954.7410000003874</v>
      </c>
      <c r="I21" s="260">
        <v>4001.13</v>
      </c>
      <c r="J21" s="239">
        <v>7585.7389999999996</v>
      </c>
      <c r="K21" s="260">
        <v>0</v>
      </c>
      <c r="L21" s="260"/>
      <c r="M21" s="262">
        <f t="shared" ca="1" si="59"/>
        <v>184210.54104762187</v>
      </c>
      <c r="N21" s="263">
        <f>SUMIF(CLIN!$C$7:$C$499,'Summary sales'!$A21,CLIN!$J$7:$J$499)</f>
        <v>623.73999999999069</v>
      </c>
      <c r="O21" s="269">
        <f>SUMIF(BI!$B$7:$B$499,'Summary sales'!$A21,BI!$J$7:$J$499)</f>
        <v>353.31000000052154</v>
      </c>
      <c r="P21" s="269">
        <f>SUMIF(MKG!$B$7:$B$498,'Summary sales'!$A21,MKG!$J$7:$J$498)</f>
        <v>610.5</v>
      </c>
      <c r="Q21" s="263">
        <f>SUMIF(STM!$B$7:$B$499,'Summary sales'!$A21,STM!$J$7:$J$499)</f>
        <v>829.8000000002794</v>
      </c>
      <c r="R21" s="269">
        <f>SUMIF(OAJ!$B$7:$B$498,'Summary sales'!$A21,OAJ!$J$7:$J$498)</f>
        <v>383.81000000005588</v>
      </c>
      <c r="S21" s="269">
        <f>SUMIF(NNI!$B$7:$B$499,'Summary sales'!$A21,NNI!$J$7:$J$499)</f>
        <v>0</v>
      </c>
      <c r="T21" s="269">
        <f>SUMIF(SHB!$B$7:$B$498,'Summary sales'!$A21,SHB!$J$7:$J$498)</f>
        <v>0</v>
      </c>
      <c r="U21" s="269">
        <f>SUMIF(GTL!$B$7:$B$499,'Summary sales'!$A21,GTL!$J$7:$J$499)</f>
        <v>680.18999999994412</v>
      </c>
      <c r="V21" s="269">
        <f>SUMIF(TWK!$B$7:$B$499,'Summary sales'!$A21,TWK!$J$7:$J$499)</f>
        <v>557.51000000000931</v>
      </c>
      <c r="W21" s="263">
        <f>SUMIF(BYC!$B$7:$B$498,'Summary sales'!$A21,BYC!$J$7:$J$498)</f>
        <v>0</v>
      </c>
      <c r="X21" s="269">
        <f>SUMIF(GFIR!$B$7:$B$40,'Summary sales'!$A21,GFIR!$J$7:$J$40)+SUMIF(GFIR2!$B$7:$B$19,'Summary sales'!$A21,GFIR2!$J$7:$J$19)</f>
        <v>3945.0500000002794</v>
      </c>
      <c r="Y21" s="269">
        <f>SUMIF(SARIMURNI!$B$7:$B$500,'Summary sales'!$A21,SARIMURNI!$J$7:$J$500)</f>
        <v>75.040000000037253</v>
      </c>
      <c r="Z21" s="263">
        <f>SUMIF(HLI!$B$7:$B$498,'Summary sales'!$A21,HLI!$J$7:$J$498)</f>
        <v>10792.430000000168</v>
      </c>
      <c r="AA21" s="269">
        <f>SUMIF(CERES!$B$7:$B$500,'Summary sales'!$A21,CERES!$J$7:$J$500)</f>
        <v>4249.3799999998882</v>
      </c>
      <c r="AB21" s="269">
        <f>SUMIF(KGM!$B$7:$B$499,'Summary sales'!$A21,KGM!$J$7:$J$499)</f>
        <v>980.1600000000326</v>
      </c>
      <c r="AC21" s="269">
        <f>SUMIF(ALT!$B$7:$B$117,'Summary sales'!$A21,ALT!$M$7:$M$117)</f>
        <v>0</v>
      </c>
      <c r="AD21" s="263">
        <f ca="1">SUMIF(IDP!$B$7:$B$136,'Summary sales'!$A21,IDP!$O$7:$O$135)</f>
        <v>4310.5090476190471</v>
      </c>
      <c r="AE21" s="263">
        <f>SUMIF(FSI!$B$7:$B$501,'Summary sales'!$A21,FSI!$J$7:$J$501)</f>
        <v>0</v>
      </c>
      <c r="AF21" s="269">
        <f>SUMIF(EBM!$B$7:$B$498,'Summary sales'!$A21,EBM!$J$7:$J$498)</f>
        <v>65.226999999998952</v>
      </c>
      <c r="AG21" s="263">
        <f>SUMIF(CISF!$B$7:$B$498,'Summary sales'!$A21,CISF!$J$7:$J$498)</f>
        <v>3349.8999999999069</v>
      </c>
      <c r="AH21" s="263">
        <f>SUMIF(HANKOOK!$B$7:$B$498,'Summary sales'!$A21,HANKOOK!$J$7:$J$498)</f>
        <v>0</v>
      </c>
      <c r="AI21" s="263">
        <f>SUMIF(PUJ!$B$7:$B$500,'Summary sales'!$A21,PUJ!$J$7:$J$500)</f>
        <v>1528.4000000003725</v>
      </c>
      <c r="AJ21" s="263">
        <f>SUMIF(TORABIKACIKUPA!$B$7:$B$493,'Summary sales'!$A21,TORABIKACIKUPA!$L$7:$L$493)</f>
        <v>0</v>
      </c>
      <c r="AK21" s="263">
        <f>SUMIF(TORABIKAHF!$B$7:$B$504,'Summary sales'!$A21,TORABIKAHF!$L$7:$L$504)</f>
        <v>0</v>
      </c>
      <c r="AL21" s="263">
        <f>SUMIF(TORABIKAIC!$B$7:$B$492,'Summary sales'!$A21,TORABIKAIC!$L$7:$L$492)</f>
        <v>0</v>
      </c>
      <c r="AM21" s="263">
        <f>SUMIF(KALBEE!$B$7:$B$499,'Summary sales'!$A21,KALBEE!$J$7:$J$499)</f>
        <v>10336.5</v>
      </c>
      <c r="AN21" s="263">
        <f>SUMIF(TOYOBO!$B$7:$B$479,'Summary sales'!$A21,TOYOBO!$O$7:$O$479)</f>
        <v>0</v>
      </c>
      <c r="AO21" s="263">
        <f>SUMIF(KSNR!$B$7:$B$483,'Summary sales'!$A21,KSNR!$P$7:$P$483)</f>
        <v>0</v>
      </c>
      <c r="AP21" s="263">
        <f>SUMIF(KSN!$B$7:$B$481,'Summary sales'!$A21,KSN!$J$7:$J$481)</f>
        <v>3895.4799999999814</v>
      </c>
      <c r="AQ21" s="263">
        <f>SUMIF(KSNR!$B$7:$B$481,'Summary sales'!$A21,KSNR!$J$7:$J$481)</f>
        <v>5428.429999999993</v>
      </c>
      <c r="AR21" s="263">
        <f>SUMIF(UMI!$B$7:$B$499,'Summary sales'!$A21,UMI!$J$7:$J$499)</f>
        <v>9705.5230000019073</v>
      </c>
      <c r="AS21" s="263">
        <f>SUMIF(IPT!$B$7:$B$498,'Summary sales'!$A21,IPT!$J$7:$J$498)</f>
        <v>1614.4400000004098</v>
      </c>
      <c r="AT21" s="263">
        <f>SUMIF(KBRU!$B$8:$B$501,'Summary sales'!$A21,KBRU!$J$8:$J$501)</f>
        <v>38.270000000018626</v>
      </c>
      <c r="AU21" s="263">
        <f>SUMIF(AMI!$B$7:$B$498,'Summary sales'!$A21,AMI!$J$7:$J$498)</f>
        <v>2588.769999999553</v>
      </c>
      <c r="AV21" s="263">
        <f>SUMIF(KA!$B$7:$B$500,'Summary sales'!$A21,KA!$J$7:$J$500)</f>
        <v>0</v>
      </c>
      <c r="AW21" s="263">
        <f>SUMIF(KTN!$B$7:$B$498,'Summary sales'!$A21,KTN!$J$7:$J$498)</f>
        <v>1626.2199999999721</v>
      </c>
      <c r="AX21" s="263">
        <f>SUMIF(TOMIMOTO!$B$7:$B$498,'Summary sales'!$A21,TOMIMOTO!$J$7:$J$498)</f>
        <v>0</v>
      </c>
      <c r="AY21" s="263">
        <f>SUMIF(NIAGAGARAM!$B$7:$B$500,'Summary sales'!$A21,NIAGAGARAM!$J$7:$J$500)</f>
        <v>0</v>
      </c>
      <c r="AZ21" s="263">
        <f>SUMIF('PCI84'!$B$7:$B$500,'Summary sales'!$A21,'PCI84'!$J$7:$J$500)</f>
        <v>11349.279999999329</v>
      </c>
      <c r="BA21" s="263">
        <f>SUMIF(PCIM!$B$7:$B$500,'Summary sales'!$A21,PCIM!$J$7:$J$500)</f>
        <v>2047.7099999999627</v>
      </c>
      <c r="BB21" s="263">
        <f>SUMIF(INDOFOOD!$B$7:$B$500,'Summary sales'!$A21,INDOFOOD!$J$7:$J$500)</f>
        <v>0</v>
      </c>
      <c r="BC21" s="263">
        <f>SUMIF(HCI!$B$7:$B$498,'Summary sales'!$A21,HCI!$J$7:$J$498)</f>
        <v>0</v>
      </c>
      <c r="BD21" s="263">
        <f>SUMIF(DIC!$B$7:$B$498,'Summary sales'!$A21,DIC!$J$7:$J$498)</f>
        <v>4780.9399999999441</v>
      </c>
      <c r="BE21" s="263">
        <f>SUMIF(ASAHIMAS!$B$7:$B$498,'Summary sales'!$A21,ASAHIMAS!$J$7:$J$498)</f>
        <v>57172.259999999776</v>
      </c>
      <c r="BF21" s="263">
        <f>SUMIF('ABC KOGEN'!B20:B51,'Summary sales'!$A21,'ABC KOGEN'!J20:J51)</f>
        <v>9718.6200000001118</v>
      </c>
      <c r="BG21" s="263">
        <f>SUMIF(ADP!$B$7:$B$498,'Summary sales'!$A21,ADP!$J$7:$J$498)</f>
        <v>0</v>
      </c>
      <c r="BH21" s="263">
        <f>SUMIF(Tongtji!$B$8:$B$499,'Summary sales'!$A21,Tongtji!$J$8:$J$499)</f>
        <v>3697.9000000003725</v>
      </c>
      <c r="BI21" s="263">
        <f>SUMIF(CITYMALL!$B$7:$B$500,'Summary sales'!$A21,CITYMALL!$K$7:$K$500)</f>
        <v>0</v>
      </c>
      <c r="BJ21" s="263">
        <f>SUMIF(PA!$B$7:$B$498,'Summary sales'!$A21,PA!$J$7:$J$498)</f>
        <v>364.40000000002328</v>
      </c>
      <c r="BK21" s="263">
        <f>SUMIF(RB!$B$7:$B$498,'Summary sales'!$A21,RB!$J$7:$J$498)</f>
        <v>0</v>
      </c>
      <c r="BL21" s="263">
        <f>SUMIF(GFATOM!$B$7:$B$499,'Summary sales'!$A21,GFATOM!$J$7:$J$499)</f>
        <v>0</v>
      </c>
      <c r="BM21" s="263">
        <f>SUMIF(GFKULIT!$B$7:$B$499,'Summary sales'!$A21,GFKULIT!$J$7:$J$499)</f>
        <v>0</v>
      </c>
      <c r="BN21" s="263">
        <f>SUMIF(SPJES!$B$7:$B$492,'Summary sales'!$A21,SPJES!$N$7:$N$492)</f>
        <v>0</v>
      </c>
      <c r="BO21" s="263">
        <f>SUMIF(HSK!$B$7:$B$500,'Summary sales'!$A21,HSK!$N$7:$N$500)</f>
        <v>0</v>
      </c>
      <c r="BP21" s="263">
        <f>SUMIF(SDM!$B$7:$B$499,'Summary sales'!$A21,SDM!$J$7:$J$499)</f>
        <v>0</v>
      </c>
      <c r="BQ21" s="263">
        <f>SUMIF(HANKOOK!$B$7:$B$500,'Summary sales'!$A21,HANKOOK!$J$7:$J$500)</f>
        <v>0</v>
      </c>
      <c r="BR21" s="263">
        <f>SUMIF(JARGAS!$B$7:$B$498,'Summary sales'!$A21,JARGAS!$J$7:$J$498)</f>
        <v>2638.9599999999991</v>
      </c>
      <c r="BS21" s="263">
        <f>SUMIF(SBI!$B$7:$B$498,'Summary sales'!$A21,SBI!$J$7:$J$498)</f>
        <v>2335.6499999999069</v>
      </c>
      <c r="BT21" s="263">
        <f>SUMIF(PENTAWIRA!$B$7:$B$505,'Summary sales'!$A21,PENTAWIRA!$O$7:$O$505)</f>
        <v>12395.061</v>
      </c>
      <c r="BU21" s="263">
        <f>SUMIF(SPGLOBAL!$B$7:$B$517,'Summary sales'!$A21,SPGLOBAL!$M$7:$M$517)</f>
        <v>9141.1710000000894</v>
      </c>
    </row>
    <row r="22" spans="1:74">
      <c r="A22" s="234">
        <f t="shared" si="60"/>
        <v>46188</v>
      </c>
      <c r="B22" s="235">
        <f t="shared" ca="1" si="63"/>
        <v>1.0678381230972596</v>
      </c>
      <c r="C22" s="236">
        <f t="shared" si="64"/>
        <v>189828.14400000358</v>
      </c>
      <c r="D22" s="237">
        <v>118170.43</v>
      </c>
      <c r="E22" s="238">
        <v>36952.980000000003</v>
      </c>
      <c r="F22" s="238">
        <v>10113.52</v>
      </c>
      <c r="G22" s="238">
        <v>0</v>
      </c>
      <c r="H22" s="238">
        <v>8905.9650000035763</v>
      </c>
      <c r="I22" s="264">
        <v>3820.57</v>
      </c>
      <c r="J22" s="238">
        <v>11864.679</v>
      </c>
      <c r="K22" s="264">
        <v>0</v>
      </c>
      <c r="L22" s="264"/>
      <c r="M22" s="265">
        <f t="shared" ca="1" si="59"/>
        <v>202705.72900000014</v>
      </c>
      <c r="N22" s="266">
        <f>SUMIF(CLIN!$C$7:$C$499,'Summary sales'!$A22,CLIN!$J$7:$J$499)</f>
        <v>909.77000000001863</v>
      </c>
      <c r="O22" s="266">
        <f>SUMIF(BI!$B$7:$B$499,'Summary sales'!$A22,BI!$J$7:$J$499)</f>
        <v>0</v>
      </c>
      <c r="P22" s="266">
        <f>SUMIF(MKG!$B$7:$B$498,'Summary sales'!$A22,MKG!$J$7:$J$498)</f>
        <v>1193.2299999999814</v>
      </c>
      <c r="Q22" s="266">
        <f>SUMIF(STM!$B$7:$B$499,'Summary sales'!$A22,STM!$J$7:$J$499)</f>
        <v>0</v>
      </c>
      <c r="R22" s="266">
        <f>SUMIF(OAJ!$B$7:$B$498,'Summary sales'!$A22,OAJ!$J$7:$J$498)</f>
        <v>719.67999999993481</v>
      </c>
      <c r="S22" s="266">
        <f>SUMIF(NNI!$B$7:$B$499,'Summary sales'!$A22,NNI!$J$7:$J$499)</f>
        <v>0</v>
      </c>
      <c r="T22" s="266">
        <f>SUMIF(SHB!$B$7:$B$498,'Summary sales'!$A22,SHB!$J$7:$J$498)</f>
        <v>0</v>
      </c>
      <c r="U22" s="266">
        <f>SUMIF(GTL!$B$7:$B$499,'Summary sales'!$A22,GTL!$J$7:$J$499)</f>
        <v>1015</v>
      </c>
      <c r="V22" s="266">
        <f>SUMIF(TWK!$B$7:$B$499,'Summary sales'!$A22,TWK!$J$7:$J$499)</f>
        <v>572.72999999998137</v>
      </c>
      <c r="W22" s="266">
        <f>SUMIF(BYC!$B$7:$B$498,'Summary sales'!$A22,BYC!$J$7:$J$498)</f>
        <v>5040.9900000002235</v>
      </c>
      <c r="X22" s="266">
        <f>SUMIF(GFIR!$B$7:$B$40,'Summary sales'!$A22,GFIR!$J$7:$J$40)+SUMIF(GFIR2!$B$7:$B$19,'Summary sales'!$A22,GFIR2!$J$7:$J$19)</f>
        <v>2787.0999999996275</v>
      </c>
      <c r="Y22" s="266">
        <f>SUMIF(SARIMURNI!$B$7:$B$500,'Summary sales'!$A22,SARIMURNI!$J$7:$J$500)</f>
        <v>994.40999999991618</v>
      </c>
      <c r="Z22" s="266">
        <f>SUMIF(HLI!$B$7:$B$498,'Summary sales'!$A22,HLI!$J$7:$J$498)</f>
        <v>10944.629999999888</v>
      </c>
      <c r="AA22" s="266">
        <f>SUMIF(CERES!$B$7:$B$500,'Summary sales'!$A22,CERES!$J$7:$J$500)</f>
        <v>7563.9199999999255</v>
      </c>
      <c r="AB22" s="266">
        <f>SUMIF(KGM!$B$7:$B$499,'Summary sales'!$A22,KGM!$J$7:$J$499)</f>
        <v>1378.109999999986</v>
      </c>
      <c r="AC22" s="266">
        <f>SUMIF(ALT!$B$7:$B$117,'Summary sales'!$A22,ALT!$M$7:$M$117)</f>
        <v>1516.0849999999627</v>
      </c>
      <c r="AD22" s="266">
        <f ca="1">SUMIF(IDP!$B$7:$B$136,'Summary sales'!$A22,IDP!$O$7:$O$135)</f>
        <v>0</v>
      </c>
      <c r="AE22" s="266">
        <f>SUMIF(FSI!$B$7:$B$501,'Summary sales'!$A22,FSI!$J$7:$J$501)</f>
        <v>0</v>
      </c>
      <c r="AF22" s="266">
        <f>SUMIF(EBM!$B$7:$B$498,'Summary sales'!$A22,EBM!$J$7:$J$498)</f>
        <v>55.277000000001863</v>
      </c>
      <c r="AG22" s="266">
        <f>SUMIF(CISF!$B$7:$B$498,'Summary sales'!$A22,CISF!$J$7:$J$498)</f>
        <v>160.8000000002794</v>
      </c>
      <c r="AH22" s="266">
        <f>SUMIF(HANKOOK!$B$7:$B$498,'Summary sales'!$A22,HANKOOK!$J$7:$J$498)</f>
        <v>0</v>
      </c>
      <c r="AI22" s="266">
        <f>SUMIF(PUJ!$B$7:$B$500,'Summary sales'!$A22,PUJ!$J$7:$J$500)</f>
        <v>3533.5</v>
      </c>
      <c r="AJ22" s="266">
        <f>SUMIF(TORABIKACIKUPA!$B$7:$B$493,'Summary sales'!$A22,TORABIKACIKUPA!$L$7:$L$493)</f>
        <v>0</v>
      </c>
      <c r="AK22" s="266">
        <f>SUMIF(TORABIKAHF!$B$7:$B$504,'Summary sales'!$A22,TORABIKAHF!$L$7:$L$504)</f>
        <v>0</v>
      </c>
      <c r="AL22" s="266">
        <f>SUMIF(TORABIKAIC!$B$7:$B$492,'Summary sales'!$A22,TORABIKAIC!$L$7:$L$492)</f>
        <v>0</v>
      </c>
      <c r="AM22" s="266">
        <f>SUMIF(KALBEE!$B$7:$B$499,'Summary sales'!$A22,KALBEE!$J$7:$J$499)</f>
        <v>11990.90000000014</v>
      </c>
      <c r="AN22" s="266">
        <f>SUMIF(TOYOBO!$B$7:$B$479,'Summary sales'!$A22,TOYOBO!$O$7:$O$479)</f>
        <v>0</v>
      </c>
      <c r="AO22" s="266">
        <f>SUMIF(KSNR!$B$7:$B$483,'Summary sales'!$A22,KSNR!$P$7:$P$483)</f>
        <v>0</v>
      </c>
      <c r="AP22" s="266">
        <f>SUMIF(KSN!$B$7:$B$481,'Summary sales'!$A22,KSN!$J$7:$J$481)</f>
        <v>1744.1300000000047</v>
      </c>
      <c r="AQ22" s="266">
        <f>SUMIF(KSNR!$B$7:$B$481,'Summary sales'!$A22,KSNR!$J$7:$J$481)</f>
        <v>5875.1000000000058</v>
      </c>
      <c r="AR22" s="266">
        <f>SUMIF(UMI!$B$7:$B$499,'Summary sales'!$A22,UMI!$J$7:$J$499)</f>
        <v>12432.127999998629</v>
      </c>
      <c r="AS22" s="266">
        <f>SUMIF(IPT!$B$7:$B$498,'Summary sales'!$A22,IPT!$J$7:$J$498)</f>
        <v>2317.4500000001863</v>
      </c>
      <c r="AT22" s="266">
        <f>SUMIF(KBRU!$B$8:$B$501,'Summary sales'!$A22,KBRU!$J$8:$J$501)</f>
        <v>888.51999999990221</v>
      </c>
      <c r="AU22" s="266">
        <f>SUMIF(AMI!$B$7:$B$498,'Summary sales'!$A22,AMI!$J$7:$J$498)</f>
        <v>10107.510000000708</v>
      </c>
      <c r="AV22" s="266">
        <f>SUMIF(KA!$B$7:$B$500,'Summary sales'!$A22,KA!$J$7:$J$500)</f>
        <v>2570.390000000014</v>
      </c>
      <c r="AW22" s="266">
        <f>SUMIF(KTN!$B$7:$B$498,'Summary sales'!$A22,KTN!$J$7:$J$498)</f>
        <v>1497.3899999998976</v>
      </c>
      <c r="AX22" s="266">
        <f>SUMIF(TOMIMOTO!$B$7:$B$498,'Summary sales'!$A22,TOMIMOTO!$J$7:$J$498)</f>
        <v>0</v>
      </c>
      <c r="AY22" s="266">
        <f>SUMIF(NIAGAGARAM!$B$7:$B$500,'Summary sales'!$A22,NIAGAGARAM!$J$7:$J$500)</f>
        <v>0</v>
      </c>
      <c r="AZ22" s="266">
        <f>SUMIF('PCI84'!$B$7:$B$500,'Summary sales'!$A22,'PCI84'!$J$7:$J$500)</f>
        <v>11660.640000000596</v>
      </c>
      <c r="BA22" s="266">
        <f>SUMIF(PCIM!$B$7:$B$500,'Summary sales'!$A22,PCIM!$J$7:$J$500)</f>
        <v>1995.8500000000931</v>
      </c>
      <c r="BB22" s="266">
        <f>SUMIF(INDOFOOD!$B$7:$B$500,'Summary sales'!$A22,INDOFOOD!$J$7:$J$500)</f>
        <v>0</v>
      </c>
      <c r="BC22" s="266">
        <f>SUMIF(HCI!$B$7:$B$498,'Summary sales'!$A22,HCI!$J$7:$J$498)</f>
        <v>0</v>
      </c>
      <c r="BD22" s="266">
        <f>SUMIF(DIC!$B$7:$B$498,'Summary sales'!$A22,DIC!$J$7:$J$498)</f>
        <v>6005.5099999997765</v>
      </c>
      <c r="BE22" s="266">
        <f>SUMIF(ASAHIMAS!$B$7:$B$498,'Summary sales'!$A22,ASAHIMAS!$J$7:$J$498)</f>
        <v>57501.950000001118</v>
      </c>
      <c r="BF22" s="266">
        <f>SUMIF('ABC KOGEN'!B21:B52,'Summary sales'!$A22,'ABC KOGEN'!J21:J52)</f>
        <v>7996.9899999997579</v>
      </c>
      <c r="BG22" s="266">
        <f>SUMIF(ADP!$B$7:$B$498,'Summary sales'!$A22,ADP!$J$7:$J$498)</f>
        <v>300.21999999999389</v>
      </c>
      <c r="BH22" s="266">
        <f>SUMIF(Tongtji!$B$8:$B$499,'Summary sales'!$A22,Tongtji!$J$8:$J$499)</f>
        <v>3664.0999999996275</v>
      </c>
      <c r="BI22" s="266">
        <f>SUMIF(CITYMALL!$B$7:$B$500,'Summary sales'!$A22,CITYMALL!$K$7:$K$500)</f>
        <v>0</v>
      </c>
      <c r="BJ22" s="266">
        <f>SUMIF(PA!$B$7:$B$498,'Summary sales'!$A22,PA!$J$7:$J$498)</f>
        <v>401.40000000002328</v>
      </c>
      <c r="BK22" s="266">
        <f>SUMIF(RB!$B$7:$B$498,'Summary sales'!$A22,RB!$J$7:$J$498)</f>
        <v>0</v>
      </c>
      <c r="BL22" s="266">
        <f>SUMIF(GFATOM!$B$7:$B$499,'Summary sales'!$A22,GFATOM!$J$7:$J$499)</f>
        <v>0</v>
      </c>
      <c r="BM22" s="266">
        <f>SUMIF(GFKULIT!$B$7:$B$499,'Summary sales'!$A22,GFKULIT!$J$7:$J$499)</f>
        <v>441.85600000002887</v>
      </c>
      <c r="BN22" s="266">
        <f>SUMIF(SPJES!$B$7:$B$492,'Summary sales'!$A22,SPJES!$N$7:$N$492)</f>
        <v>0</v>
      </c>
      <c r="BO22" s="266">
        <f>SUMIF(HSK!$B$7:$B$500,'Summary sales'!$A22,HSK!$N$7:$N$500)</f>
        <v>0</v>
      </c>
      <c r="BP22" s="266">
        <f>SUMIF(SDM!$B$7:$B$499,'Summary sales'!$A22,SDM!$J$7:$J$499)</f>
        <v>1178.5599999995902</v>
      </c>
      <c r="BQ22" s="266">
        <f>SUMIF(HANKOOK!$B$7:$B$500,'Summary sales'!$A22,HANKOOK!$J$7:$J$500)</f>
        <v>0</v>
      </c>
      <c r="BR22" s="266">
        <f>SUMIF(JARGAS!$B$7:$B$498,'Summary sales'!$A22,JARGAS!$J$7:$J$498)</f>
        <v>2705.3000000000029</v>
      </c>
      <c r="BS22" s="266">
        <f>SUMIF(SBI!$B$7:$B$498,'Summary sales'!$A22,SBI!$J$7:$J$498)</f>
        <v>171.41999999992549</v>
      </c>
      <c r="BT22" s="266">
        <f>SUMIF(PENTAWIRA!$B$7:$B$505,'Summary sales'!$A22,PENTAWIRA!$O$7:$O$505)</f>
        <v>11918.441999999999</v>
      </c>
      <c r="BU22" s="266">
        <f>SUMIF(SPGLOBAL!$B$7:$B$517,'Summary sales'!$A22,SPGLOBAL!$M$7:$M$517)</f>
        <v>8954.7410000003874</v>
      </c>
    </row>
    <row r="23" spans="1:74">
      <c r="A23" s="229">
        <f t="shared" si="60"/>
        <v>46189</v>
      </c>
      <c r="B23" s="242">
        <f t="shared" ca="1" si="63"/>
        <v>0.89275353129657875</v>
      </c>
      <c r="C23" s="243">
        <f t="shared" si="64"/>
        <v>198090.48500000022</v>
      </c>
      <c r="D23" s="232">
        <v>127789.56000000001</v>
      </c>
      <c r="E23" s="239">
        <v>43424.110000000008</v>
      </c>
      <c r="F23" s="233">
        <v>10727.65</v>
      </c>
      <c r="G23" s="239">
        <v>0</v>
      </c>
      <c r="H23" s="239">
        <v>4426.7740000002086</v>
      </c>
      <c r="I23" s="260">
        <v>3698.73</v>
      </c>
      <c r="J23" s="239">
        <v>8023.6610000000001</v>
      </c>
      <c r="K23" s="260">
        <v>0</v>
      </c>
      <c r="L23" s="260"/>
      <c r="M23" s="262">
        <f t="shared" ca="1" si="59"/>
        <v>176845.98000000216</v>
      </c>
      <c r="N23" s="263">
        <f>SUMIF(CLIN!$C$7:$C$499,'Summary sales'!$A23,CLIN!$J$7:$J$499)</f>
        <v>1198.7199999999721</v>
      </c>
      <c r="O23" s="269">
        <f>SUMIF(BI!$B$7:$B$499,'Summary sales'!$A23,BI!$J$7:$J$499)</f>
        <v>2097.5399999991059</v>
      </c>
      <c r="P23" s="269">
        <f>SUMIF(MKG!$B$7:$B$498,'Summary sales'!$A23,MKG!$J$7:$J$498)</f>
        <v>429.57000000029802</v>
      </c>
      <c r="Q23" s="263">
        <f>SUMIF(STM!$B$7:$B$499,'Summary sales'!$A23,STM!$J$7:$J$499)</f>
        <v>0</v>
      </c>
      <c r="R23" s="269">
        <f>SUMIF(OAJ!$B$7:$B$498,'Summary sales'!$A23,OAJ!$J$7:$J$498)</f>
        <v>348.55000000004657</v>
      </c>
      <c r="S23" s="269">
        <f>SUMIF(NNI!$B$7:$B$499,'Summary sales'!$A23,NNI!$J$7:$J$499)</f>
        <v>0</v>
      </c>
      <c r="T23" s="269">
        <f>SUMIF(SHB!$B$7:$B$498,'Summary sales'!$A23,SHB!$J$7:$J$498)</f>
        <v>15.679999999993015</v>
      </c>
      <c r="U23" s="269">
        <f>SUMIF(GTL!$B$7:$B$499,'Summary sales'!$A23,GTL!$J$7:$J$499)</f>
        <v>690.86999999999534</v>
      </c>
      <c r="V23" s="269">
        <f>SUMIF(TWK!$B$7:$B$499,'Summary sales'!$A23,TWK!$J$7:$J$499)</f>
        <v>505.8399999999674</v>
      </c>
      <c r="W23" s="263">
        <f>SUMIF(BYC!$B$7:$B$498,'Summary sales'!$A23,BYC!$J$7:$J$498)</f>
        <v>6476.820000000298</v>
      </c>
      <c r="X23" s="269">
        <f>SUMIF(GFIR!$B$7:$B$40,'Summary sales'!$A23,GFIR!$J$7:$J$40)+SUMIF(GFIR2!$B$7:$B$19,'Summary sales'!$A23,GFIR2!$J$7:$J$19)</f>
        <v>79.34000000031665</v>
      </c>
      <c r="Y23" s="269">
        <f>SUMIF(SARIMURNI!$B$7:$B$500,'Summary sales'!$A23,SARIMURNI!$J$7:$J$500)</f>
        <v>1025.5200000000186</v>
      </c>
      <c r="Z23" s="263">
        <f>SUMIF(HLI!$B$7:$B$498,'Summary sales'!$A23,HLI!$J$7:$J$498)</f>
        <v>10992.630000000121</v>
      </c>
      <c r="AA23" s="269">
        <f>SUMIF(CERES!$B$7:$B$500,'Summary sales'!$A23,CERES!$J$7:$J$500)</f>
        <v>4073.3999999999069</v>
      </c>
      <c r="AB23" s="269">
        <f>SUMIF(KGM!$B$7:$B$499,'Summary sales'!$A23,KGM!$J$7:$J$499)</f>
        <v>1383.3800000000047</v>
      </c>
      <c r="AC23" s="269">
        <f>SUMIF(ALT!$B$7:$B$117,'Summary sales'!$A23,ALT!$M$7:$M$117)</f>
        <v>1526.8699999999953</v>
      </c>
      <c r="AD23" s="263">
        <f ca="1">SUMIF(IDP!$B$7:$B$136,'Summary sales'!$A23,IDP!$O$7:$O$135)</f>
        <v>2580.21</v>
      </c>
      <c r="AE23" s="263">
        <f>SUMIF(FSI!$B$7:$B$501,'Summary sales'!$A23,FSI!$J$7:$J$501)</f>
        <v>0</v>
      </c>
      <c r="AF23" s="269">
        <f>SUMIF(EBM!$B$7:$B$498,'Summary sales'!$A23,EBM!$J$7:$J$498)</f>
        <v>66.153999999994994</v>
      </c>
      <c r="AG23" s="263">
        <f>SUMIF(CISF!$B$7:$B$498,'Summary sales'!$A23,CISF!$J$7:$J$498)</f>
        <v>0</v>
      </c>
      <c r="AH23" s="263">
        <f>SUMIF(HANKOOK!$B$7:$B$498,'Summary sales'!$A23,HANKOOK!$J$7:$J$498)</f>
        <v>0</v>
      </c>
      <c r="AI23" s="263">
        <f>SUMIF(PUJ!$B$7:$B$500,'Summary sales'!$A23,PUJ!$J$7:$J$500)</f>
        <v>0</v>
      </c>
      <c r="AJ23" s="263">
        <f>SUMIF(TORABIKACIKUPA!$B$7:$B$493,'Summary sales'!$A23,TORABIKACIKUPA!$L$7:$L$493)</f>
        <v>0</v>
      </c>
      <c r="AK23" s="263">
        <f>SUMIF(TORABIKAHF!$B$7:$B$504,'Summary sales'!$A23,TORABIKAHF!$L$7:$L$504)</f>
        <v>0</v>
      </c>
      <c r="AL23" s="263">
        <f>SUMIF(TORABIKAIC!$B$7:$B$492,'Summary sales'!$A23,TORABIKAIC!$L$7:$L$492)</f>
        <v>0</v>
      </c>
      <c r="AM23" s="263">
        <f>SUMIF(KALBEE!$B$7:$B$499,'Summary sales'!$A23,KALBEE!$J$7:$J$499)</f>
        <v>12560.800000000047</v>
      </c>
      <c r="AN23" s="263">
        <f>SUMIF(TOYOBO!$B$7:$B$479,'Summary sales'!$A23,TOYOBO!$O$7:$O$479)</f>
        <v>0</v>
      </c>
      <c r="AO23" s="263">
        <f>SUMIF(KSNR!$B$7:$B$483,'Summary sales'!$A23,KSNR!$P$7:$P$483)</f>
        <v>0</v>
      </c>
      <c r="AP23" s="263">
        <f>SUMIF(KSN!$B$7:$B$481,'Summary sales'!$A23,KSN!$J$7:$J$481)</f>
        <v>222.48999999999069</v>
      </c>
      <c r="AQ23" s="263">
        <f>SUMIF(KSNR!$B$7:$B$481,'Summary sales'!$A23,KSNR!$J$7:$J$481)</f>
        <v>6950.6699999999983</v>
      </c>
      <c r="AR23" s="263">
        <f>SUMIF(UMI!$B$7:$B$499,'Summary sales'!$A23,UMI!$J$7:$J$499)</f>
        <v>13154.623000003397</v>
      </c>
      <c r="AS23" s="263">
        <f>SUMIF(IPT!$B$7:$B$498,'Summary sales'!$A23,IPT!$J$7:$J$498)</f>
        <v>331.37000000011176</v>
      </c>
      <c r="AT23" s="263">
        <f>SUMIF(KBRU!$B$8:$B$501,'Summary sales'!$A23,KBRU!$J$8:$J$501)</f>
        <v>0</v>
      </c>
      <c r="AU23" s="263">
        <f>SUMIF(AMI!$B$7:$B$498,'Summary sales'!$A23,AMI!$J$7:$J$498)</f>
        <v>10503.699999999255</v>
      </c>
      <c r="AV23" s="263">
        <f>SUMIF(KA!$B$7:$B$500,'Summary sales'!$A23,KA!$J$7:$J$500)</f>
        <v>2887.390000000014</v>
      </c>
      <c r="AW23" s="263">
        <f>SUMIF(KTN!$B$7:$B$498,'Summary sales'!$A23,KTN!$J$7:$J$498)</f>
        <v>1013.7900000000373</v>
      </c>
      <c r="AX23" s="263">
        <f>SUMIF(TOMIMOTO!$B$7:$B$498,'Summary sales'!$A23,TOMIMOTO!$J$7:$J$498)</f>
        <v>0</v>
      </c>
      <c r="AY23" s="263">
        <f>SUMIF(NIAGAGARAM!$B$7:$B$500,'Summary sales'!$A23,NIAGAGARAM!$J$7:$J$500)</f>
        <v>1602.1999999999534</v>
      </c>
      <c r="AZ23" s="263">
        <f>SUMIF('PCI84'!$B$7:$B$500,'Summary sales'!$A23,'PCI84'!$J$7:$J$500)</f>
        <v>10888.05999999959</v>
      </c>
      <c r="BA23" s="263">
        <f>SUMIF(PCIM!$B$7:$B$500,'Summary sales'!$A23,PCIM!$J$7:$J$500)</f>
        <v>2314.6999999999534</v>
      </c>
      <c r="BB23" s="263">
        <f>SUMIF(INDOFOOD!$B$7:$B$500,'Summary sales'!$A23,INDOFOOD!$J$7:$J$500)</f>
        <v>0</v>
      </c>
      <c r="BC23" s="263">
        <f>SUMIF(HCI!$B$7:$B$498,'Summary sales'!$A23,HCI!$J$7:$J$498)</f>
        <v>0</v>
      </c>
      <c r="BD23" s="263">
        <f>SUMIF(DIC!$B$7:$B$498,'Summary sales'!$A23,DIC!$J$7:$J$498)</f>
        <v>5373.4700000002049</v>
      </c>
      <c r="BE23" s="263">
        <f>SUMIF(ASAHIMAS!$B$7:$B$498,'Summary sales'!$A23,ASAHIMAS!$J$7:$J$498)</f>
        <v>51183.949999999255</v>
      </c>
      <c r="BF23" s="263">
        <f>SUMIF('ABC KOGEN'!B22:B53,'Summary sales'!$A23,'ABC KOGEN'!J22:J53)</f>
        <v>6501.2700000000186</v>
      </c>
      <c r="BG23" s="263">
        <f>SUMIF(ADP!$B$7:$B$498,'Summary sales'!$A23,ADP!$J$7:$J$498)</f>
        <v>2.9100000000034925</v>
      </c>
      <c r="BH23" s="263">
        <f>SUMIF(Tongtji!$B$8:$B$499,'Summary sales'!$A23,Tongtji!$J$8:$J$499)</f>
        <v>982.29999999981374</v>
      </c>
      <c r="BI23" s="263">
        <f>SUMIF(CITYMALL!$B$7:$B$500,'Summary sales'!$A23,CITYMALL!$K$7:$K$500)</f>
        <v>0</v>
      </c>
      <c r="BJ23" s="263">
        <f>SUMIF(PA!$B$7:$B$498,'Summary sales'!$A23,PA!$J$7:$J$498)</f>
        <v>383.20999999996275</v>
      </c>
      <c r="BK23" s="263">
        <f>SUMIF(RB!$B$7:$B$498,'Summary sales'!$A23,RB!$J$7:$J$498)</f>
        <v>0</v>
      </c>
      <c r="BL23" s="263">
        <f>SUMIF(GFATOM!$B$7:$B$499,'Summary sales'!$A23,GFATOM!$J$7:$J$499)</f>
        <v>570.48999999999069</v>
      </c>
      <c r="BM23" s="263">
        <f>SUMIF(GFKULIT!$B$7:$B$499,'Summary sales'!$A23,GFKULIT!$J$7:$J$499)</f>
        <v>951.74499999999534</v>
      </c>
      <c r="BN23" s="263">
        <f>SUMIF(SPJES!$B$7:$B$492,'Summary sales'!$A23,SPJES!$N$7:$N$492)</f>
        <v>0</v>
      </c>
      <c r="BO23" s="263">
        <f>SUMIF(HSK!$B$7:$B$500,'Summary sales'!$A23,HSK!$N$7:$N$500)</f>
        <v>0</v>
      </c>
      <c r="BP23" s="263">
        <f>SUMIF(SDM!$B$7:$B$499,'Summary sales'!$A23,SDM!$J$7:$J$499)</f>
        <v>36.740000000223517</v>
      </c>
      <c r="BQ23" s="263">
        <f>SUMIF(HANKOOK!$B$7:$B$500,'Summary sales'!$A23,HANKOOK!$J$7:$J$500)</f>
        <v>0</v>
      </c>
      <c r="BR23" s="263">
        <f>SUMIF(JARGAS!$B$7:$B$498,'Summary sales'!$A23,JARGAS!$J$7:$J$498)</f>
        <v>2537.0299999999988</v>
      </c>
      <c r="BS23" s="263">
        <f>SUMIF(SBI!$B$7:$B$498,'Summary sales'!$A23,SBI!$J$7:$J$498)</f>
        <v>416.16000000014901</v>
      </c>
      <c r="BT23" s="263">
        <f>SUMIF(PENTAWIRA!$B$7:$B$505,'Summary sales'!$A23,PENTAWIRA!$O$7:$O$505)</f>
        <v>7531.9759999999997</v>
      </c>
      <c r="BU23" s="263">
        <f>SUMIF(SPGLOBAL!$B$7:$B$517,'Summary sales'!$A23,SPGLOBAL!$M$7:$M$517)</f>
        <v>4453.8420000001788</v>
      </c>
    </row>
    <row r="24" spans="1:74">
      <c r="A24" s="234">
        <f t="shared" si="60"/>
        <v>46190</v>
      </c>
      <c r="B24" s="235">
        <f t="shared" ca="1" si="63"/>
        <v>1.2348600657322923</v>
      </c>
      <c r="C24" s="236">
        <f t="shared" si="64"/>
        <v>172782.12400000094</v>
      </c>
      <c r="D24" s="237">
        <v>116941.68000000001</v>
      </c>
      <c r="E24" s="238">
        <v>34590.46</v>
      </c>
      <c r="F24" s="238">
        <v>8426.33</v>
      </c>
      <c r="G24" s="238">
        <v>0</v>
      </c>
      <c r="H24" s="238">
        <v>4567.0740000009537</v>
      </c>
      <c r="I24" s="264">
        <v>0</v>
      </c>
      <c r="J24" s="238">
        <v>8256.58</v>
      </c>
      <c r="K24" s="264">
        <v>0</v>
      </c>
      <c r="L24" s="264"/>
      <c r="M24" s="265">
        <f t="shared" ca="1" si="59"/>
        <v>213361.74500000625</v>
      </c>
      <c r="N24" s="266">
        <f>SUMIF(CLIN!$C$7:$C$499,'Summary sales'!$A24,CLIN!$J$7:$J$499)</f>
        <v>899.36999999987893</v>
      </c>
      <c r="O24" s="266">
        <f>SUMIF(BI!$B$7:$B$499,'Summary sales'!$A24,BI!$J$7:$J$499)</f>
        <v>1491.9300000015646</v>
      </c>
      <c r="P24" s="266">
        <f>SUMIF(MKG!$B$7:$B$498,'Summary sales'!$A24,MKG!$J$7:$J$498)</f>
        <v>1338.3100000000559</v>
      </c>
      <c r="Q24" s="266">
        <f>SUMIF(STM!$B$7:$B$499,'Summary sales'!$A24,STM!$J$7:$J$499)</f>
        <v>2620.5</v>
      </c>
      <c r="R24" s="266">
        <f>SUMIF(OAJ!$B$7:$B$498,'Summary sales'!$A24,OAJ!$J$7:$J$498)</f>
        <v>722.64000000001397</v>
      </c>
      <c r="S24" s="266">
        <f>SUMIF(NNI!$B$7:$B$499,'Summary sales'!$A24,NNI!$J$7:$J$499)</f>
        <v>0</v>
      </c>
      <c r="T24" s="266">
        <f>SUMIF(SHB!$B$7:$B$498,'Summary sales'!$A24,SHB!$J$7:$J$498)</f>
        <v>232.01000000000931</v>
      </c>
      <c r="U24" s="266">
        <f>SUMIF(GTL!$B$7:$B$499,'Summary sales'!$A24,GTL!$J$7:$J$499)</f>
        <v>1045.6300000000047</v>
      </c>
      <c r="V24" s="266">
        <f>SUMIF(TWK!$B$7:$B$499,'Summary sales'!$A24,TWK!$J$7:$J$499)</f>
        <v>816.95000000006985</v>
      </c>
      <c r="W24" s="266">
        <f>SUMIF(BYC!$B$7:$B$498,'Summary sales'!$A24,BYC!$J$7:$J$498)</f>
        <v>5746.0999999996275</v>
      </c>
      <c r="X24" s="266">
        <f>SUMIF(GFIR!$B$7:$B$40,'Summary sales'!$A24,GFIR!$J$7:$J$40)+SUMIF(GFIR2!$B$7:$B$19,'Summary sales'!$A24,GFIR2!$J$7:$J$19)</f>
        <v>3954.3499999996275</v>
      </c>
      <c r="Y24" s="266">
        <f>SUMIF(SARIMURNI!$B$7:$B$500,'Summary sales'!$A24,SARIMURNI!$J$7:$J$500)</f>
        <v>875.14999999990687</v>
      </c>
      <c r="Z24" s="266">
        <f>SUMIF(HLI!$B$7:$B$498,'Summary sales'!$A24,HLI!$J$7:$J$498)</f>
        <v>11175.489999999991</v>
      </c>
      <c r="AA24" s="266">
        <f>SUMIF(CERES!$B$7:$B$500,'Summary sales'!$A24,CERES!$J$7:$J$500)</f>
        <v>8301.0300000002608</v>
      </c>
      <c r="AB24" s="266">
        <f>SUMIF(KGM!$B$7:$B$499,'Summary sales'!$A24,KGM!$J$7:$J$499)</f>
        <v>1359.4299999999348</v>
      </c>
      <c r="AC24" s="266">
        <f>SUMIF(ALT!$B$7:$B$117,'Summary sales'!$A24,ALT!$M$7:$M$117)</f>
        <v>1351.390000000014</v>
      </c>
      <c r="AD24" s="266">
        <f ca="1">SUMIF(IDP!$B$7:$B$136,'Summary sales'!$A24,IDP!$O$7:$O$135)</f>
        <v>5580.47</v>
      </c>
      <c r="AE24" s="266">
        <f>SUMIF(FSI!$B$7:$B$501,'Summary sales'!$A24,FSI!$J$7:$J$501)</f>
        <v>0</v>
      </c>
      <c r="AF24" s="266">
        <f>SUMIF(EBM!$B$7:$B$498,'Summary sales'!$A24,EBM!$J$7:$J$498)</f>
        <v>45.126000000003842</v>
      </c>
      <c r="AG24" s="266">
        <f>SUMIF(CISF!$B$7:$B$498,'Summary sales'!$A24,CISF!$J$7:$J$498)</f>
        <v>3913.1999999997206</v>
      </c>
      <c r="AH24" s="266">
        <f>SUMIF(HANKOOK!$B$7:$B$498,'Summary sales'!$A24,HANKOOK!$J$7:$J$498)</f>
        <v>0</v>
      </c>
      <c r="AI24" s="266">
        <f>SUMIF(PUJ!$B$7:$B$500,'Summary sales'!$A24,PUJ!$J$7:$J$500)</f>
        <v>5534.7999999998137</v>
      </c>
      <c r="AJ24" s="266">
        <f>SUMIF(TORABIKACIKUPA!$B$7:$B$493,'Summary sales'!$A24,TORABIKACIKUPA!$L$7:$L$493)</f>
        <v>0</v>
      </c>
      <c r="AK24" s="266">
        <f>SUMIF(TORABIKAHF!$B$7:$B$504,'Summary sales'!$A24,TORABIKAHF!$L$7:$L$504)</f>
        <v>0</v>
      </c>
      <c r="AL24" s="266">
        <f>SUMIF(TORABIKAIC!$B$7:$B$492,'Summary sales'!$A24,TORABIKAIC!$L$7:$L$492)</f>
        <v>0</v>
      </c>
      <c r="AM24" s="266">
        <f>SUMIF(KALBEE!$B$7:$B$499,'Summary sales'!$A24,KALBEE!$J$7:$J$499)</f>
        <v>12292</v>
      </c>
      <c r="AN24" s="266">
        <f>SUMIF(TOYOBO!$B$7:$B$479,'Summary sales'!$A24,TOYOBO!$O$7:$O$479)</f>
        <v>0</v>
      </c>
      <c r="AO24" s="266">
        <f>SUMIF(KSNR!$B$7:$B$483,'Summary sales'!$A24,KSNR!$P$7:$P$483)</f>
        <v>0</v>
      </c>
      <c r="AP24" s="266">
        <f>SUMIF(KSN!$B$7:$B$481,'Summary sales'!$A24,KSN!$J$7:$J$481)</f>
        <v>2967.4199999999255</v>
      </c>
      <c r="AQ24" s="266">
        <f>SUMIF(KSNR!$B$7:$B$481,'Summary sales'!$A24,KSNR!$J$7:$J$481)</f>
        <v>6960.6999999999971</v>
      </c>
      <c r="AR24" s="266">
        <f>SUMIF(UMI!$B$7:$B$499,'Summary sales'!$A24,UMI!$J$7:$J$499)</f>
        <v>16505.560000002384</v>
      </c>
      <c r="AS24" s="266">
        <f>SUMIF(IPT!$B$7:$B$498,'Summary sales'!$A24,IPT!$J$7:$J$498)</f>
        <v>1092.679999999702</v>
      </c>
      <c r="AT24" s="266">
        <f>SUMIF(KBRU!$B$8:$B$501,'Summary sales'!$A24,KBRU!$J$8:$J$501)</f>
        <v>25.060000000055879</v>
      </c>
      <c r="AU24" s="266">
        <f>SUMIF(AMI!$B$7:$B$498,'Summary sales'!$A24,AMI!$J$7:$J$498)</f>
        <v>9065.7400000002235</v>
      </c>
      <c r="AV24" s="266">
        <f>SUMIF(KA!$B$7:$B$500,'Summary sales'!$A24,KA!$J$7:$J$500)</f>
        <v>2524.5299999999697</v>
      </c>
      <c r="AW24" s="266">
        <f>SUMIF(KTN!$B$7:$B$498,'Summary sales'!$A24,KTN!$J$7:$J$498)</f>
        <v>1447.0900000000838</v>
      </c>
      <c r="AX24" s="266">
        <f>SUMIF(TOMIMOTO!$B$7:$B$498,'Summary sales'!$A24,TOMIMOTO!$J$7:$J$498)</f>
        <v>0</v>
      </c>
      <c r="AY24" s="266">
        <f>SUMIF(NIAGAGARAM!$B$7:$B$500,'Summary sales'!$A24,NIAGAGARAM!$J$7:$J$500)</f>
        <v>1425.4499999999534</v>
      </c>
      <c r="AZ24" s="266">
        <f>SUMIF('PCI84'!$B$7:$B$500,'Summary sales'!$A24,'PCI84'!$J$7:$J$500)</f>
        <v>8753.480000000447</v>
      </c>
      <c r="BA24" s="266">
        <f>SUMIF(PCIM!$B$7:$B$500,'Summary sales'!$A24,PCIM!$J$7:$J$500)</f>
        <v>1883.3100000000559</v>
      </c>
      <c r="BB24" s="266">
        <f>SUMIF(INDOFOOD!$B$7:$B$500,'Summary sales'!$A24,INDOFOOD!$J$7:$J$500)</f>
        <v>2164.8099999995902</v>
      </c>
      <c r="BC24" s="266">
        <f>SUMIF(HCI!$B$7:$B$498,'Summary sales'!$A24,HCI!$J$7:$J$498)</f>
        <v>0</v>
      </c>
      <c r="BD24" s="266">
        <f>SUMIF(DIC!$B$7:$B$498,'Summary sales'!$A24,DIC!$J$7:$J$498)</f>
        <v>4478.1199999996461</v>
      </c>
      <c r="BE24" s="266">
        <f>SUMIF(ASAHIMAS!$B$7:$B$498,'Summary sales'!$A24,ASAHIMAS!$J$7:$J$498)</f>
        <v>52486.529999999329</v>
      </c>
      <c r="BF24" s="266">
        <f>SUMIF('ABC KOGEN'!B23:B54,'Summary sales'!$A24,'ABC KOGEN'!J23:J54)</f>
        <v>6689.3300000000745</v>
      </c>
      <c r="BG24" s="266">
        <f>SUMIF(ADP!$B$7:$B$498,'Summary sales'!$A24,ADP!$J$7:$J$498)</f>
        <v>460.22999999999593</v>
      </c>
      <c r="BH24" s="266">
        <f>SUMIF(Tongtji!$B$8:$B$499,'Summary sales'!$A24,Tongtji!$J$8:$J$499)</f>
        <v>4053.1000000005588</v>
      </c>
      <c r="BI24" s="266">
        <f>SUMIF(CITYMALL!$B$7:$B$500,'Summary sales'!$A24,CITYMALL!$K$7:$K$500)</f>
        <v>0</v>
      </c>
      <c r="BJ24" s="266">
        <f>SUMIF(PA!$B$7:$B$498,'Summary sales'!$A24,PA!$J$7:$J$498)</f>
        <v>237.54000000003725</v>
      </c>
      <c r="BK24" s="266">
        <f>SUMIF(RB!$B$7:$B$498,'Summary sales'!$A24,RB!$J$7:$J$498)</f>
        <v>0</v>
      </c>
      <c r="BL24" s="266">
        <f>SUMIF(GFATOM!$B$7:$B$499,'Summary sales'!$A24,GFATOM!$J$7:$J$499)</f>
        <v>0</v>
      </c>
      <c r="BM24" s="266">
        <f>SUMIF(GFKULIT!$B$7:$B$499,'Summary sales'!$A24,GFKULIT!$J$7:$J$499)</f>
        <v>1034.6280000000261</v>
      </c>
      <c r="BN24" s="266">
        <f>SUMIF(SPJES!$B$7:$B$492,'Summary sales'!$A24,SPJES!$N$7:$N$492)</f>
        <v>0</v>
      </c>
      <c r="BO24" s="266">
        <f>SUMIF(HSK!$B$7:$B$500,'Summary sales'!$A24,HSK!$N$7:$N$500)</f>
        <v>0</v>
      </c>
      <c r="BP24" s="266">
        <f>SUMIF(SDM!$B$7:$B$499,'Summary sales'!$A24,SDM!$J$7:$J$499)</f>
        <v>812.79000000003725</v>
      </c>
      <c r="BQ24" s="266">
        <f>SUMIF(HANKOOK!$B$7:$B$500,'Summary sales'!$A24,HANKOOK!$J$7:$J$500)</f>
        <v>0</v>
      </c>
      <c r="BR24" s="266">
        <f>SUMIF(JARGAS!$B$7:$B$498,'Summary sales'!$A24,JARGAS!$J$7:$J$498)</f>
        <v>2858.6999999999971</v>
      </c>
      <c r="BS24" s="266">
        <f>SUMIF(SBI!$B$7:$B$498,'Summary sales'!$A24,SBI!$J$7:$J$498)</f>
        <v>3245.0200000000186</v>
      </c>
      <c r="BT24" s="266">
        <f>SUMIF(PENTAWIRA!$B$7:$B$505,'Summary sales'!$A24,PENTAWIRA!$O$7:$O$505)</f>
        <v>4015.154</v>
      </c>
      <c r="BU24" s="266">
        <f>SUMIF(SPGLOBAL!$B$7:$B$517,'Summary sales'!$A24,SPGLOBAL!$M$7:$M$517)</f>
        <v>8878.8970000036061</v>
      </c>
    </row>
    <row r="25" spans="1:74">
      <c r="A25" s="229">
        <f t="shared" si="60"/>
        <v>46191</v>
      </c>
      <c r="B25" s="242">
        <f t="shared" ca="1" si="63"/>
        <v>1.1945921458233624</v>
      </c>
      <c r="C25" s="243">
        <f t="shared" si="64"/>
        <v>191829.24799999766</v>
      </c>
      <c r="D25" s="232">
        <v>120941.24</v>
      </c>
      <c r="E25" s="239">
        <v>49206.210000000006</v>
      </c>
      <c r="F25" s="233">
        <v>8811.41</v>
      </c>
      <c r="G25" s="239">
        <v>0</v>
      </c>
      <c r="H25" s="239">
        <v>4689.8719999976456</v>
      </c>
      <c r="I25" s="260">
        <v>0</v>
      </c>
      <c r="J25" s="239">
        <v>8180.5160000000005</v>
      </c>
      <c r="K25" s="260">
        <v>0</v>
      </c>
      <c r="L25" s="260"/>
      <c r="M25" s="262">
        <f t="shared" ca="1" si="59"/>
        <v>229157.71299999917</v>
      </c>
      <c r="N25" s="263">
        <f>SUMIF(CLIN!$C$7:$C$499,'Summary sales'!$A25,CLIN!$J$7:$J$499)</f>
        <v>1032.7900000000373</v>
      </c>
      <c r="O25" s="269">
        <f>SUMIF(BI!$B$7:$B$499,'Summary sales'!$A25,BI!$J$7:$J$499)</f>
        <v>1688.3899999987334</v>
      </c>
      <c r="P25" s="269">
        <f>SUMIF(MKG!$B$7:$B$498,'Summary sales'!$A25,MKG!$J$7:$J$498)</f>
        <v>1302.5499999998137</v>
      </c>
      <c r="Q25" s="263">
        <f>SUMIF(STM!$B$7:$B$499,'Summary sales'!$A25,STM!$J$7:$J$499)</f>
        <v>3877</v>
      </c>
      <c r="R25" s="269">
        <f>SUMIF(OAJ!$B$7:$B$498,'Summary sales'!$A25,OAJ!$J$7:$J$498)</f>
        <v>687.13000000000466</v>
      </c>
      <c r="S25" s="269">
        <f>SUMIF(NNI!$B$7:$B$499,'Summary sales'!$A25,NNI!$J$7:$J$499)</f>
        <v>0</v>
      </c>
      <c r="T25" s="269">
        <f>SUMIF(SHB!$B$7:$B$498,'Summary sales'!$A25,SHB!$J$7:$J$498)</f>
        <v>271.05999999999767</v>
      </c>
      <c r="U25" s="269">
        <f>SUMIF(GTL!$B$7:$B$499,'Summary sales'!$A25,GTL!$J$7:$J$499)</f>
        <v>947.79000000003725</v>
      </c>
      <c r="V25" s="269">
        <f>SUMIF(TWK!$B$7:$B$499,'Summary sales'!$A25,TWK!$J$7:$J$499)</f>
        <v>752.92999999993481</v>
      </c>
      <c r="W25" s="263">
        <f>SUMIF(BYC!$B$7:$B$498,'Summary sales'!$A25,BYC!$J$7:$J$498)</f>
        <v>6087.230000000447</v>
      </c>
      <c r="X25" s="269">
        <f>SUMIF(GFIR!$B$7:$B$40,'Summary sales'!$A25,GFIR!$J$7:$J$40)+SUMIF(GFIR2!$B$7:$B$19,'Summary sales'!$A25,GFIR2!$J$7:$J$19)</f>
        <v>3870.160000000149</v>
      </c>
      <c r="Y25" s="269">
        <f>SUMIF(SARIMURNI!$B$7:$B$500,'Summary sales'!$A25,SARIMURNI!$J$7:$J$500)</f>
        <v>2626.4500000001863</v>
      </c>
      <c r="Z25" s="263">
        <f>SUMIF(HLI!$B$7:$B$498,'Summary sales'!$A25,HLI!$J$7:$J$498)</f>
        <v>10880.10999999987</v>
      </c>
      <c r="AA25" s="269">
        <f>SUMIF(CERES!$B$7:$B$500,'Summary sales'!$A25,CERES!$J$7:$J$500)</f>
        <v>6393.6199999996461</v>
      </c>
      <c r="AB25" s="269">
        <f>SUMIF(KGM!$B$7:$B$499,'Summary sales'!$A25,KGM!$J$7:$J$499)</f>
        <v>1288.2299999999814</v>
      </c>
      <c r="AC25" s="269">
        <f>SUMIF(ALT!$B$7:$B$117,'Summary sales'!$A25,ALT!$M$7:$M$117)</f>
        <v>783.61600000003818</v>
      </c>
      <c r="AD25" s="263">
        <f ca="1">SUMIF(IDP!$B$7:$B$136,'Summary sales'!$A25,IDP!$O$7:$O$135)</f>
        <v>5395.77</v>
      </c>
      <c r="AE25" s="263">
        <f>SUMIF(FSI!$B$7:$B$501,'Summary sales'!$A25,FSI!$J$7:$J$501)</f>
        <v>0</v>
      </c>
      <c r="AF25" s="269">
        <f>SUMIF(EBM!$B$7:$B$498,'Summary sales'!$A25,EBM!$J$7:$J$498)</f>
        <v>40.19999999999709</v>
      </c>
      <c r="AG25" s="263">
        <f>SUMIF(CISF!$B$7:$B$498,'Summary sales'!$A25,CISF!$J$7:$J$498)</f>
        <v>3631.2000000001863</v>
      </c>
      <c r="AH25" s="263">
        <f>SUMIF(HANKOOK!$B$7:$B$498,'Summary sales'!$A25,HANKOOK!$J$7:$J$498)</f>
        <v>0</v>
      </c>
      <c r="AI25" s="263">
        <f>SUMIF(PUJ!$B$7:$B$500,'Summary sales'!$A25,PUJ!$J$7:$J$500)</f>
        <v>7457.9000000003725</v>
      </c>
      <c r="AJ25" s="263">
        <f>SUMIF(TORABIKACIKUPA!$B$7:$B$493,'Summary sales'!$A25,TORABIKACIKUPA!$L$7:$L$493)</f>
        <v>0</v>
      </c>
      <c r="AK25" s="263">
        <f>SUMIF(TORABIKAHF!$B$7:$B$504,'Summary sales'!$A25,TORABIKAHF!$L$7:$L$504)</f>
        <v>0</v>
      </c>
      <c r="AL25" s="263">
        <f>SUMIF(TORABIKAIC!$B$7:$B$492,'Summary sales'!$A25,TORABIKAIC!$L$7:$L$492)</f>
        <v>0</v>
      </c>
      <c r="AM25" s="263">
        <f>SUMIF(KALBEE!$B$7:$B$499,'Summary sales'!$A25,KALBEE!$J$7:$J$499)</f>
        <v>11250.09999999986</v>
      </c>
      <c r="AN25" s="263">
        <f>SUMIF(TOYOBO!$B$7:$B$479,'Summary sales'!$A25,TOYOBO!$O$7:$O$479)</f>
        <v>0</v>
      </c>
      <c r="AO25" s="263">
        <f>SUMIF(KSNR!$B$7:$B$483,'Summary sales'!$A25,KSNR!$P$7:$P$483)</f>
        <v>0</v>
      </c>
      <c r="AP25" s="263">
        <f>SUMIF(KSN!$B$7:$B$481,'Summary sales'!$A25,KSN!$J$7:$J$481)</f>
        <v>4191.9900000001071</v>
      </c>
      <c r="AQ25" s="263">
        <f>SUMIF(KSNR!$B$7:$B$481,'Summary sales'!$A25,KSNR!$J$7:$J$481)</f>
        <v>7951.5399999999936</v>
      </c>
      <c r="AR25" s="263">
        <f>SUMIF(UMI!$B$7:$B$499,'Summary sales'!$A25,UMI!$J$7:$J$499)</f>
        <v>13176.112999998033</v>
      </c>
      <c r="AS25" s="263">
        <f>SUMIF(IPT!$B$7:$B$498,'Summary sales'!$A25,IPT!$J$7:$J$498)</f>
        <v>1836.679999999702</v>
      </c>
      <c r="AT25" s="263">
        <f>SUMIF(KBRU!$B$8:$B$501,'Summary sales'!$A25,KBRU!$J$8:$J$501)</f>
        <v>1059.9100000000326</v>
      </c>
      <c r="AU25" s="263">
        <f>SUMIF(AMI!$B$7:$B$498,'Summary sales'!$A25,AMI!$J$7:$J$498)</f>
        <v>8655.6200000001118</v>
      </c>
      <c r="AV25" s="263">
        <f>SUMIF(KA!$B$7:$B$500,'Summary sales'!$A25,KA!$J$7:$J$500)</f>
        <v>2565.8700000000536</v>
      </c>
      <c r="AW25" s="263">
        <f>SUMIF(KTN!$B$7:$B$498,'Summary sales'!$A25,KTN!$J$7:$J$498)</f>
        <v>1396.7700000000186</v>
      </c>
      <c r="AX25" s="263">
        <f>SUMIF(TOMIMOTO!$B$7:$B$498,'Summary sales'!$A25,TOMIMOTO!$J$7:$J$498)</f>
        <v>0</v>
      </c>
      <c r="AY25" s="263">
        <f>SUMIF(NIAGAGARAM!$B$7:$B$500,'Summary sales'!$A25,NIAGAGARAM!$J$7:$J$500)</f>
        <v>1490.1000000000931</v>
      </c>
      <c r="AZ25" s="263">
        <f>SUMIF('PCI84'!$B$7:$B$500,'Summary sales'!$A25,'PCI84'!$J$7:$J$500)</f>
        <v>10937.649999999441</v>
      </c>
      <c r="BA25" s="263">
        <f>SUMIF(PCIM!$B$7:$B$500,'Summary sales'!$A25,PCIM!$J$7:$J$500)</f>
        <v>1906.7299999999814</v>
      </c>
      <c r="BB25" s="263">
        <f>SUMIF(INDOFOOD!$B$7:$B$500,'Summary sales'!$A25,INDOFOOD!$J$7:$J$500)</f>
        <v>3668.9599999999627</v>
      </c>
      <c r="BC25" s="263">
        <f>SUMIF(HCI!$B$7:$B$498,'Summary sales'!$A25,HCI!$J$7:$J$498)</f>
        <v>159.21000000019558</v>
      </c>
      <c r="BD25" s="263">
        <f>SUMIF(DIC!$B$7:$B$498,'Summary sales'!$A25,DIC!$J$7:$J$498)</f>
        <v>7769.7100000004284</v>
      </c>
      <c r="BE25" s="263">
        <f>SUMIF(ASAHIMAS!$B$7:$B$498,'Summary sales'!$A25,ASAHIMAS!$J$7:$J$498)</f>
        <v>52162.60000000149</v>
      </c>
      <c r="BF25" s="263">
        <f>SUMIF('ABC KOGEN'!B24:B55,'Summary sales'!$A25,'ABC KOGEN'!J24:J55)</f>
        <v>4210.8199999998324</v>
      </c>
      <c r="BG25" s="263">
        <f>SUMIF(ADP!$B$7:$B$498,'Summary sales'!$A25,ADP!$J$7:$J$498)</f>
        <v>591.27000000000407</v>
      </c>
      <c r="BH25" s="263">
        <f>SUMIF(Tongtji!$B$8:$B$499,'Summary sales'!$A25,Tongtji!$J$8:$J$499)</f>
        <v>4079.8999999994412</v>
      </c>
      <c r="BI25" s="263">
        <f>SUMIF(CITYMALL!$B$7:$B$500,'Summary sales'!$A25,CITYMALL!$K$7:$K$500)</f>
        <v>0</v>
      </c>
      <c r="BJ25" s="263">
        <f>SUMIF(PA!$B$7:$B$498,'Summary sales'!$A25,PA!$J$7:$J$498)</f>
        <v>493.53000000002794</v>
      </c>
      <c r="BK25" s="263">
        <f>SUMIF(RB!$B$7:$B$498,'Summary sales'!$A25,RB!$J$7:$J$498)</f>
        <v>4783.339999999851</v>
      </c>
      <c r="BL25" s="263">
        <f>SUMIF(GFATOM!$B$7:$B$499,'Summary sales'!$A25,GFATOM!$J$7:$J$499)</f>
        <v>4022.9199999999255</v>
      </c>
      <c r="BM25" s="263">
        <f>SUMIF(GFKULIT!$B$7:$B$499,'Summary sales'!$A25,GFKULIT!$J$7:$J$499)</f>
        <v>1181.0520000000251</v>
      </c>
      <c r="BN25" s="263">
        <f>SUMIF(SPJES!$B$7:$B$492,'Summary sales'!$A25,SPJES!$N$7:$N$492)</f>
        <v>0</v>
      </c>
      <c r="BO25" s="263">
        <f>SUMIF(HSK!$B$7:$B$500,'Summary sales'!$A25,HSK!$N$7:$N$500)</f>
        <v>0</v>
      </c>
      <c r="BP25" s="263">
        <f>SUMIF(SDM!$B$7:$B$499,'Summary sales'!$A25,SDM!$J$7:$J$499)</f>
        <v>1144.2700000000186</v>
      </c>
      <c r="BQ25" s="263">
        <f>SUMIF(HANKOOK!$B$7:$B$500,'Summary sales'!$A25,HANKOOK!$J$7:$J$500)</f>
        <v>0</v>
      </c>
      <c r="BR25" s="263">
        <f>SUMIF(JARGAS!$B$7:$B$498,'Summary sales'!$A25,JARGAS!$J$7:$J$498)</f>
        <v>2699.2200000000012</v>
      </c>
      <c r="BS25" s="263">
        <f>SUMIF(SBI!$B$7:$B$498,'Summary sales'!$A25,SBI!$J$7:$J$498)</f>
        <v>257.87000000011176</v>
      </c>
      <c r="BT25" s="263">
        <f>SUMIF(PENTAWIRA!$B$7:$B$505,'Summary sales'!$A25,PENTAWIRA!$O$7:$O$505)</f>
        <v>11932.768</v>
      </c>
      <c r="BU25" s="263">
        <f>SUMIF(SPGLOBAL!$B$7:$B$517,'Summary sales'!$A25,SPGLOBAL!$M$7:$M$517)</f>
        <v>4567.0740000009537</v>
      </c>
    </row>
    <row r="26" spans="1:74">
      <c r="A26" s="234">
        <f t="shared" si="60"/>
        <v>46192</v>
      </c>
      <c r="B26" s="235">
        <f t="shared" ca="1" si="63"/>
        <v>1.0162534036087962</v>
      </c>
      <c r="C26" s="236">
        <f t="shared" si="64"/>
        <v>223133.01799999885</v>
      </c>
      <c r="D26" s="237">
        <v>145887.64000000001</v>
      </c>
      <c r="E26" s="238">
        <v>48018.99</v>
      </c>
      <c r="F26" s="238">
        <v>7499.4</v>
      </c>
      <c r="G26" s="238">
        <v>0</v>
      </c>
      <c r="H26" s="238">
        <v>9255.4019999988377</v>
      </c>
      <c r="I26" s="264">
        <v>0</v>
      </c>
      <c r="J26" s="238">
        <v>12471.585999999999</v>
      </c>
      <c r="K26" s="264">
        <v>0</v>
      </c>
      <c r="L26" s="264"/>
      <c r="M26" s="265">
        <f t="shared" ca="1" si="59"/>
        <v>226759.68900000164</v>
      </c>
      <c r="N26" s="266">
        <f>SUMIF(CLIN!$C$7:$C$499,'Summary sales'!$A26,CLIN!$J$7:$J$499)</f>
        <v>425.08000000007451</v>
      </c>
      <c r="O26" s="266">
        <f>SUMIF(BI!$B$7:$B$499,'Summary sales'!$A26,BI!$J$7:$J$499)</f>
        <v>1597.980000000447</v>
      </c>
      <c r="P26" s="266">
        <f>SUMIF(MKG!$B$7:$B$498,'Summary sales'!$A26,MKG!$J$7:$J$498)</f>
        <v>1147.2200000002049</v>
      </c>
      <c r="Q26" s="266">
        <f>SUMIF(STM!$B$7:$B$499,'Summary sales'!$A26,STM!$J$7:$J$499)</f>
        <v>3706.1000000000931</v>
      </c>
      <c r="R26" s="266">
        <f>SUMIF(OAJ!$B$7:$B$498,'Summary sales'!$A26,OAJ!$J$7:$J$498)</f>
        <v>660.95999999996275</v>
      </c>
      <c r="S26" s="266">
        <f>SUMIF(NNI!$B$7:$B$499,'Summary sales'!$A26,NNI!$J$7:$J$499)</f>
        <v>0</v>
      </c>
      <c r="T26" s="266">
        <f>SUMIF(SHB!$B$7:$B$498,'Summary sales'!$A26,SHB!$J$7:$J$498)</f>
        <v>65.75</v>
      </c>
      <c r="U26" s="266">
        <f>SUMIF(GTL!$B$7:$B$499,'Summary sales'!$A26,GTL!$J$7:$J$499)</f>
        <v>919.07999999995809</v>
      </c>
      <c r="V26" s="266">
        <f>SUMIF(TWK!$B$7:$B$499,'Summary sales'!$A26,TWK!$J$7:$J$499)</f>
        <v>761.69000000006054</v>
      </c>
      <c r="W26" s="266">
        <f>SUMIF(BYC!$B$7:$B$498,'Summary sales'!$A26,BYC!$J$7:$J$498)</f>
        <v>6151.2200000006706</v>
      </c>
      <c r="X26" s="266">
        <f>SUMIF(GFIR!$B$7:$B$40,'Summary sales'!$A26,GFIR!$J$7:$J$40)+SUMIF(GFIR2!$B$7:$B$19,'Summary sales'!$A26,GFIR2!$J$7:$J$19)</f>
        <v>4489.1000000000931</v>
      </c>
      <c r="Y26" s="266">
        <f>SUMIF(SARIMURNI!$B$7:$B$500,'Summary sales'!$A26,SARIMURNI!$J$7:$J$500)</f>
        <v>1394.0799999998417</v>
      </c>
      <c r="Z26" s="266">
        <f>SUMIF(HLI!$B$7:$B$498,'Summary sales'!$A26,HLI!$J$7:$J$498)</f>
        <v>10843.300000000047</v>
      </c>
      <c r="AA26" s="266">
        <f>SUMIF(CERES!$B$7:$B$500,'Summary sales'!$A26,CERES!$J$7:$J$500)</f>
        <v>7221.7200000002049</v>
      </c>
      <c r="AB26" s="266">
        <f>SUMIF(KGM!$B$7:$B$499,'Summary sales'!$A26,KGM!$J$7:$J$499)</f>
        <v>1384.9400000000605</v>
      </c>
      <c r="AC26" s="266">
        <f>SUMIF(ALT!$B$7:$B$117,'Summary sales'!$A26,ALT!$M$7:$M$117)</f>
        <v>1506.3059999999823</v>
      </c>
      <c r="AD26" s="266">
        <f ca="1">SUMIF(IDP!$B$7:$B$136,'Summary sales'!$A26,IDP!$O$7:$O$135)</f>
        <v>5171.92</v>
      </c>
      <c r="AE26" s="266">
        <f>SUMIF(FSI!$B$7:$B$501,'Summary sales'!$A26,FSI!$J$7:$J$501)</f>
        <v>0</v>
      </c>
      <c r="AF26" s="266">
        <f>SUMIF(EBM!$B$7:$B$498,'Summary sales'!$A26,EBM!$J$7:$J$498)</f>
        <v>70.169000000008964</v>
      </c>
      <c r="AG26" s="266">
        <f>SUMIF(CISF!$B$7:$B$498,'Summary sales'!$A26,CISF!$J$7:$J$498)</f>
        <v>2658.8999999999069</v>
      </c>
      <c r="AH26" s="266">
        <f>SUMIF(HANKOOK!$B$7:$B$498,'Summary sales'!$A26,HANKOOK!$J$7:$J$498)</f>
        <v>0</v>
      </c>
      <c r="AI26" s="266">
        <f>SUMIF(PUJ!$B$7:$B$500,'Summary sales'!$A26,PUJ!$J$7:$J$500)</f>
        <v>7147</v>
      </c>
      <c r="AJ26" s="266">
        <f>SUMIF(TORABIKACIKUPA!$B$7:$B$493,'Summary sales'!$A26,TORABIKACIKUPA!$L$7:$L$493)</f>
        <v>0</v>
      </c>
      <c r="AK26" s="266">
        <f>SUMIF(TORABIKAHF!$B$7:$B$504,'Summary sales'!$A26,TORABIKAHF!$L$7:$L$504)</f>
        <v>0</v>
      </c>
      <c r="AL26" s="266">
        <f>SUMIF(TORABIKAIC!$B$7:$B$492,'Summary sales'!$A26,TORABIKAIC!$L$7:$L$492)</f>
        <v>0</v>
      </c>
      <c r="AM26" s="266">
        <f>SUMIF(KALBEE!$B$7:$B$499,'Summary sales'!$A26,KALBEE!$J$7:$J$499)</f>
        <v>11722.100000000093</v>
      </c>
      <c r="AN26" s="266">
        <f>SUMIF(TOYOBO!$B$7:$B$479,'Summary sales'!$A26,TOYOBO!$O$7:$O$479)</f>
        <v>0</v>
      </c>
      <c r="AO26" s="266">
        <f>SUMIF(KSNR!$B$7:$B$483,'Summary sales'!$A26,KSNR!$P$7:$P$483)</f>
        <v>0</v>
      </c>
      <c r="AP26" s="266">
        <f>SUMIF(KSN!$B$7:$B$481,'Summary sales'!$A26,KSN!$J$7:$J$481)</f>
        <v>4073.4099999999162</v>
      </c>
      <c r="AQ26" s="266">
        <f>SUMIF(KSNR!$B$7:$B$481,'Summary sales'!$A26,KSNR!$J$7:$J$481)</f>
        <v>6826.0600000000122</v>
      </c>
      <c r="AR26" s="266">
        <f>SUMIF(UMI!$B$7:$B$499,'Summary sales'!$A26,UMI!$J$7:$J$499)</f>
        <v>15391.835000000894</v>
      </c>
      <c r="AS26" s="266">
        <f>SUMIF(IPT!$B$7:$B$498,'Summary sales'!$A26,IPT!$J$7:$J$498)</f>
        <v>1690.820000000298</v>
      </c>
      <c r="AT26" s="266">
        <f>SUMIF(KBRU!$B$8:$B$501,'Summary sales'!$A26,KBRU!$J$8:$J$501)</f>
        <v>1053.7600000000093</v>
      </c>
      <c r="AU26" s="266">
        <f>SUMIF(AMI!$B$7:$B$498,'Summary sales'!$A26,AMI!$J$7:$J$498)</f>
        <v>6670.4599999999627</v>
      </c>
      <c r="AV26" s="266">
        <f>SUMIF(KA!$B$7:$B$500,'Summary sales'!$A26,KA!$J$7:$J$500)</f>
        <v>0</v>
      </c>
      <c r="AW26" s="266">
        <f>SUMIF(KTN!$B$7:$B$498,'Summary sales'!$A26,KTN!$J$7:$J$498)</f>
        <v>1244.3599999998696</v>
      </c>
      <c r="AX26" s="266">
        <f>SUMIF(TOMIMOTO!$B$7:$B$498,'Summary sales'!$A26,TOMIMOTO!$J$7:$J$498)</f>
        <v>0</v>
      </c>
      <c r="AY26" s="266">
        <f>SUMIF(NIAGAGARAM!$B$7:$B$500,'Summary sales'!$A26,NIAGAGARAM!$J$7:$J$500)</f>
        <v>460.47999999998137</v>
      </c>
      <c r="AZ26" s="266">
        <f>SUMIF('PCI84'!$B$7:$B$500,'Summary sales'!$A26,'PCI84'!$J$7:$J$500)</f>
        <v>10186.310000000522</v>
      </c>
      <c r="BA26" s="266">
        <f>SUMIF(PCIM!$B$7:$B$500,'Summary sales'!$A26,PCIM!$J$7:$J$500)</f>
        <v>1714.1300000001211</v>
      </c>
      <c r="BB26" s="266">
        <f>SUMIF(INDOFOOD!$B$7:$B$500,'Summary sales'!$A26,INDOFOOD!$J$7:$J$500)</f>
        <v>4822.980000000447</v>
      </c>
      <c r="BC26" s="266">
        <f>SUMIF(HCI!$B$7:$B$498,'Summary sales'!$A26,HCI!$J$7:$J$498)</f>
        <v>2411.9299999999348</v>
      </c>
      <c r="BD26" s="266">
        <f>SUMIF(DIC!$B$7:$B$498,'Summary sales'!$A26,DIC!$J$7:$J$498)</f>
        <v>8259.8599999998696</v>
      </c>
      <c r="BE26" s="266">
        <f>SUMIF(ASAHIMAS!$B$7:$B$498,'Summary sales'!$A26,ASAHIMAS!$J$7:$J$498)</f>
        <v>54053.919999999925</v>
      </c>
      <c r="BF26" s="266">
        <f>SUMIF('ABC KOGEN'!B25:B56,'Summary sales'!$A26,'ABC KOGEN'!J25:J56)</f>
        <v>6279.6500000003725</v>
      </c>
      <c r="BG26" s="266">
        <f>SUMIF(ADP!$B$7:$B$498,'Summary sales'!$A26,ADP!$J$7:$J$498)</f>
        <v>725.79999999999563</v>
      </c>
      <c r="BH26" s="266">
        <f>SUMIF(Tongtji!$B$8:$B$499,'Summary sales'!$A26,Tongtji!$J$8:$J$499)</f>
        <v>3664.5</v>
      </c>
      <c r="BI26" s="266">
        <f>SUMIF(CITYMALL!$B$7:$B$500,'Summary sales'!$A26,CITYMALL!$K$7:$K$500)</f>
        <v>0</v>
      </c>
      <c r="BJ26" s="266">
        <f>SUMIF(PA!$B$7:$B$498,'Summary sales'!$A26,PA!$J$7:$J$498)</f>
        <v>360.57999999995809</v>
      </c>
      <c r="BK26" s="266">
        <f>SUMIF(RB!$B$7:$B$498,'Summary sales'!$A26,RB!$J$7:$J$498)</f>
        <v>3586.6200000001118</v>
      </c>
      <c r="BL26" s="266">
        <f>SUMIF(GFATOM!$B$7:$B$499,'Summary sales'!$A26,GFATOM!$J$7:$J$499)</f>
        <v>1345.6000000000931</v>
      </c>
      <c r="BM26" s="266">
        <f>SUMIF(GFKULIT!$B$7:$B$499,'Summary sales'!$A26,GFKULIT!$J$7:$J$499)</f>
        <v>973.14699999999721</v>
      </c>
      <c r="BN26" s="266">
        <f>SUMIF(SPJES!$B$7:$B$492,'Summary sales'!$A26,SPJES!$N$7:$N$492)</f>
        <v>0</v>
      </c>
      <c r="BO26" s="266">
        <f>SUMIF(HSK!$B$7:$B$500,'Summary sales'!$A26,HSK!$N$7:$N$500)</f>
        <v>0</v>
      </c>
      <c r="BP26" s="266">
        <f>SUMIF(SDM!$B$7:$B$499,'Summary sales'!$A26,SDM!$J$7:$J$499)</f>
        <v>1329.0600000000559</v>
      </c>
      <c r="BQ26" s="266">
        <f>SUMIF(HANKOOK!$B$7:$B$500,'Summary sales'!$A26,HANKOOK!$J$7:$J$500)</f>
        <v>0</v>
      </c>
      <c r="BR26" s="266">
        <f>SUMIF(JARGAS!$B$7:$B$498,'Summary sales'!$A26,JARGAS!$J$7:$J$498)</f>
        <v>2932.260000000002</v>
      </c>
      <c r="BS26" s="266">
        <f>SUMIF(SBI!$B$7:$B$498,'Summary sales'!$A26,SBI!$J$7:$J$498)</f>
        <v>552.66999999992549</v>
      </c>
      <c r="BT26" s="266">
        <f>SUMIF(PENTAWIRA!$B$7:$B$505,'Summary sales'!$A26,PENTAWIRA!$O$7:$O$505)</f>
        <v>12415.000000000002</v>
      </c>
      <c r="BU26" s="266">
        <f>SUMIF(SPGLOBAL!$B$7:$B$517,'Summary sales'!$A26,SPGLOBAL!$M$7:$M$517)</f>
        <v>4689.8719999976456</v>
      </c>
    </row>
    <row r="27" spans="1:74">
      <c r="A27" s="229">
        <f t="shared" si="60"/>
        <v>46193</v>
      </c>
      <c r="B27" s="242">
        <f t="shared" ca="1" si="63"/>
        <v>0.95037041155928192</v>
      </c>
      <c r="C27" s="243">
        <f t="shared" si="64"/>
        <v>224979.48000000062</v>
      </c>
      <c r="D27" s="232">
        <v>144863.72999999998</v>
      </c>
      <c r="E27" s="239">
        <v>44835.420000000006</v>
      </c>
      <c r="F27" s="233">
        <v>13843.270000000002</v>
      </c>
      <c r="G27" s="239">
        <v>0</v>
      </c>
      <c r="H27" s="239">
        <v>4400.5040000006557</v>
      </c>
      <c r="I27" s="260">
        <v>4480.8</v>
      </c>
      <c r="J27" s="239">
        <v>12555.756000000001</v>
      </c>
      <c r="K27" s="260">
        <v>0</v>
      </c>
      <c r="L27" s="260"/>
      <c r="M27" s="262">
        <f t="shared" ca="1" si="59"/>
        <v>213813.84099999382</v>
      </c>
      <c r="N27" s="263">
        <f>SUMIF(CLIN!$C$7:$C$499,'Summary sales'!$A27,CLIN!$J$7:$J$499)</f>
        <v>349.76000000000931</v>
      </c>
      <c r="O27" s="269">
        <f>SUMIF(BI!$B$7:$B$499,'Summary sales'!$A27,BI!$J$7:$J$499)</f>
        <v>599.75999999977648</v>
      </c>
      <c r="P27" s="269">
        <f>SUMIF(MKG!$B$7:$B$498,'Summary sales'!$A27,MKG!$J$7:$J$498)</f>
        <v>777.15999999968335</v>
      </c>
      <c r="Q27" s="263">
        <f>SUMIF(STM!$B$7:$B$499,'Summary sales'!$A27,STM!$J$7:$J$499)</f>
        <v>4531.1999999997206</v>
      </c>
      <c r="R27" s="269">
        <f>SUMIF(OAJ!$B$7:$B$498,'Summary sales'!$A27,OAJ!$J$7:$J$498)</f>
        <v>922.10999999998603</v>
      </c>
      <c r="S27" s="269">
        <f>SUMIF(NNI!$B$7:$B$499,'Summary sales'!$A27,NNI!$J$7:$J$499)</f>
        <v>0</v>
      </c>
      <c r="T27" s="269">
        <f>SUMIF(SHB!$B$7:$B$498,'Summary sales'!$A27,SHB!$J$7:$J$498)</f>
        <v>0</v>
      </c>
      <c r="U27" s="269">
        <f>SUMIF(GTL!$B$7:$B$499,'Summary sales'!$A27,GTL!$J$7:$J$499)</f>
        <v>853.4100000000326</v>
      </c>
      <c r="V27" s="269">
        <f>SUMIF(TWK!$B$7:$B$499,'Summary sales'!$A27,TWK!$J$7:$J$499)</f>
        <v>498.6600000000326</v>
      </c>
      <c r="W27" s="263">
        <f>SUMIF(BYC!$B$7:$B$498,'Summary sales'!$A27,BYC!$J$7:$J$498)</f>
        <v>5131.7199999988079</v>
      </c>
      <c r="X27" s="269">
        <f>SUMIF(GFIR!$B$7:$B$40,'Summary sales'!$A27,GFIR!$J$7:$J$40)+SUMIF(GFIR2!$B$7:$B$19,'Summary sales'!$A27,GFIR2!$J$7:$J$19)</f>
        <v>3140.7999999998137</v>
      </c>
      <c r="Y27" s="269">
        <f>SUMIF(SARIMURNI!$B$7:$B$500,'Summary sales'!$A27,SARIMURNI!$J$7:$J$500)</f>
        <v>251.47999999998137</v>
      </c>
      <c r="Z27" s="263">
        <f>SUMIF(HLI!$B$7:$B$498,'Summary sales'!$A27,HLI!$J$7:$J$498)</f>
        <v>10879.739999999991</v>
      </c>
      <c r="AA27" s="269">
        <f>SUMIF(CERES!$B$7:$B$500,'Summary sales'!$A27,CERES!$J$7:$J$500)</f>
        <v>5142.6899999999441</v>
      </c>
      <c r="AB27" s="269">
        <f>SUMIF(KGM!$B$7:$B$499,'Summary sales'!$A27,KGM!$J$7:$J$499)</f>
        <v>1189.8800000000047</v>
      </c>
      <c r="AC27" s="269">
        <f>SUMIF(ALT!$B$7:$B$117,'Summary sales'!$A27,ALT!$M$7:$M$117)</f>
        <v>0</v>
      </c>
      <c r="AD27" s="263">
        <f ca="1">SUMIF(IDP!$B$7:$B$136,'Summary sales'!$A27,IDP!$O$7:$O$135)</f>
        <v>5742.58</v>
      </c>
      <c r="AE27" s="263">
        <f>SUMIF(FSI!$B$7:$B$501,'Summary sales'!$A27,FSI!$J$7:$J$501)</f>
        <v>0</v>
      </c>
      <c r="AF27" s="269">
        <f>SUMIF(EBM!$B$7:$B$498,'Summary sales'!$A27,EBM!$J$7:$J$498)</f>
        <v>53.656999999991967</v>
      </c>
      <c r="AG27" s="263">
        <f>SUMIF(CISF!$B$7:$B$498,'Summary sales'!$A27,CISF!$J$7:$J$498)</f>
        <v>3881.2999999998137</v>
      </c>
      <c r="AH27" s="263">
        <f>SUMIF(HANKOOK!$B$7:$B$498,'Summary sales'!$A27,HANKOOK!$J$7:$J$498)</f>
        <v>0</v>
      </c>
      <c r="AI27" s="263">
        <f>SUMIF(PUJ!$B$7:$B$500,'Summary sales'!$A27,PUJ!$J$7:$J$500)</f>
        <v>4916.8999999994412</v>
      </c>
      <c r="AJ27" s="263">
        <f>SUMIF(TORABIKACIKUPA!$B$7:$B$493,'Summary sales'!$A27,TORABIKACIKUPA!$L$7:$L$493)</f>
        <v>0</v>
      </c>
      <c r="AK27" s="263">
        <f>SUMIF(TORABIKAHF!$B$7:$B$504,'Summary sales'!$A27,TORABIKAHF!$L$7:$L$504)</f>
        <v>0</v>
      </c>
      <c r="AL27" s="263">
        <f>SUMIF(TORABIKAIC!$B$7:$B$492,'Summary sales'!$A27,TORABIKAIC!$L$7:$L$492)</f>
        <v>0</v>
      </c>
      <c r="AM27" s="263">
        <f>SUMIF(KALBEE!$B$7:$B$499,'Summary sales'!$A27,KALBEE!$J$7:$J$499)</f>
        <v>12520.199999999953</v>
      </c>
      <c r="AN27" s="263">
        <f>SUMIF(TOYOBO!$B$7:$B$479,'Summary sales'!$A27,TOYOBO!$O$7:$O$479)</f>
        <v>0</v>
      </c>
      <c r="AO27" s="263">
        <f>SUMIF(KSNR!$B$7:$B$483,'Summary sales'!$A27,KSNR!$P$7:$P$483)</f>
        <v>0</v>
      </c>
      <c r="AP27" s="263">
        <f>SUMIF(KSN!$B$7:$B$481,'Summary sales'!$A27,KSN!$J$7:$J$481)</f>
        <v>3794.6900000000605</v>
      </c>
      <c r="AQ27" s="263">
        <f>SUMIF(KSNR!$B$7:$B$481,'Summary sales'!$A27,KSNR!$J$7:$J$481)</f>
        <v>9146.3399999999965</v>
      </c>
      <c r="AR27" s="263">
        <f>SUMIF(UMI!$B$7:$B$499,'Summary sales'!$A27,UMI!$J$7:$J$499)</f>
        <v>17300.543999999762</v>
      </c>
      <c r="AS27" s="263">
        <f>SUMIF(IPT!$B$7:$B$498,'Summary sales'!$A27,IPT!$J$7:$J$498)</f>
        <v>1489.1399999996647</v>
      </c>
      <c r="AT27" s="263">
        <f>SUMIF(KBRU!$B$8:$B$501,'Summary sales'!$A27,KBRU!$J$8:$J$501)</f>
        <v>17.979999999981374</v>
      </c>
      <c r="AU27" s="263">
        <f>SUMIF(AMI!$B$7:$B$498,'Summary sales'!$A27,AMI!$J$7:$J$498)</f>
        <v>0</v>
      </c>
      <c r="AV27" s="263">
        <f>SUMIF(KA!$B$7:$B$500,'Summary sales'!$A27,KA!$J$7:$J$500)</f>
        <v>0</v>
      </c>
      <c r="AW27" s="263">
        <f>SUMIF(KTN!$B$7:$B$498,'Summary sales'!$A27,KTN!$J$7:$J$498)</f>
        <v>1456.5</v>
      </c>
      <c r="AX27" s="263">
        <f>SUMIF(TOMIMOTO!$B$7:$B$498,'Summary sales'!$A27,TOMIMOTO!$J$7:$J$498)</f>
        <v>0</v>
      </c>
      <c r="AY27" s="263">
        <f>SUMIF(NIAGAGARAM!$B$7:$B$500,'Summary sales'!$A27,NIAGAGARAM!$J$7:$J$500)</f>
        <v>0</v>
      </c>
      <c r="AZ27" s="263">
        <f>SUMIF('PCI84'!$B$7:$B$500,'Summary sales'!$A27,'PCI84'!$J$7:$J$500)</f>
        <v>10857.870000000112</v>
      </c>
      <c r="BA27" s="263">
        <f>SUMIF(PCIM!$B$7:$B$500,'Summary sales'!$A27,PCIM!$J$7:$J$500)</f>
        <v>521.79999999981374</v>
      </c>
      <c r="BB27" s="263">
        <f>SUMIF(INDOFOOD!$B$7:$B$500,'Summary sales'!$A27,INDOFOOD!$J$7:$J$500)</f>
        <v>5247.0299999993294</v>
      </c>
      <c r="BC27" s="263">
        <f>SUMIF(HCI!$B$7:$B$498,'Summary sales'!$A27,HCI!$J$7:$J$498)</f>
        <v>0</v>
      </c>
      <c r="BD27" s="263">
        <f>SUMIF(DIC!$B$7:$B$498,'Summary sales'!$A27,DIC!$J$7:$J$498)</f>
        <v>8000.0400000000373</v>
      </c>
      <c r="BE27" s="263">
        <f>SUMIF(ASAHIMAS!$B$7:$B$498,'Summary sales'!$A27,ASAHIMAS!$J$7:$J$498)</f>
        <v>53524.349999999627</v>
      </c>
      <c r="BF27" s="263">
        <f>SUMIF('ABC KOGEN'!B26:B57,'Summary sales'!$A27,'ABC KOGEN'!J26:J57)</f>
        <v>9169.9699999997392</v>
      </c>
      <c r="BG27" s="263">
        <f>SUMIF(ADP!$B$7:$B$498,'Summary sales'!$A27,ADP!$J$7:$J$498)</f>
        <v>535.76000000000204</v>
      </c>
      <c r="BH27" s="263">
        <f>SUMIF(Tongtji!$B$8:$B$499,'Summary sales'!$A27,Tongtji!$J$8:$J$499)</f>
        <v>2025.5</v>
      </c>
      <c r="BI27" s="263">
        <f>SUMIF(CITYMALL!$B$7:$B$500,'Summary sales'!$A27,CITYMALL!$K$7:$K$500)</f>
        <v>0</v>
      </c>
      <c r="BJ27" s="263">
        <f>SUMIF(PA!$B$7:$B$498,'Summary sales'!$A27,PA!$J$7:$J$498)</f>
        <v>387.10999999998603</v>
      </c>
      <c r="BK27" s="263">
        <f>SUMIF(RB!$B$7:$B$498,'Summary sales'!$A27,RB!$J$7:$J$498)</f>
        <v>3483.089999999851</v>
      </c>
      <c r="BL27" s="263">
        <f>SUMIF(GFATOM!$B$7:$B$499,'Summary sales'!$A27,GFATOM!$J$7:$J$499)</f>
        <v>0</v>
      </c>
      <c r="BM27" s="263">
        <f>SUMIF(GFKULIT!$B$7:$B$499,'Summary sales'!$A27,GFKULIT!$J$7:$J$499)</f>
        <v>714.1019999999553</v>
      </c>
      <c r="BN27" s="263">
        <f>SUMIF(SPJES!$B$7:$B$492,'Summary sales'!$A27,SPJES!$N$7:$N$492)</f>
        <v>0</v>
      </c>
      <c r="BO27" s="263">
        <f>SUMIF(HSK!$B$7:$B$500,'Summary sales'!$A27,HSK!$N$7:$N$500)</f>
        <v>0</v>
      </c>
      <c r="BP27" s="263">
        <f>SUMIF(SDM!$B$7:$B$499,'Summary sales'!$A27,SDM!$J$7:$J$499)</f>
        <v>0</v>
      </c>
      <c r="BQ27" s="263">
        <f>SUMIF(HANKOOK!$B$7:$B$500,'Summary sales'!$A27,HANKOOK!$J$7:$J$500)</f>
        <v>0</v>
      </c>
      <c r="BR27" s="263">
        <f>SUMIF(JARGAS!$B$7:$B$498,'Summary sales'!$A27,JARGAS!$J$7:$J$498)</f>
        <v>2886.25</v>
      </c>
      <c r="BS27" s="263">
        <f>SUMIF(SBI!$B$7:$B$498,'Summary sales'!$A27,SBI!$J$7:$J$498)</f>
        <v>235.58000000007451</v>
      </c>
      <c r="BT27" s="263">
        <f>SUMIF(PENTAWIRA!$B$7:$B$505,'Summary sales'!$A27,PENTAWIRA!$O$7:$O$505)</f>
        <v>12381.786</v>
      </c>
      <c r="BU27" s="263">
        <f>SUMIF(SPGLOBAL!$B$7:$B$517,'Summary sales'!$A27,SPGLOBAL!$M$7:$M$517)</f>
        <v>9255.4019999988377</v>
      </c>
    </row>
    <row r="28" spans="1:74">
      <c r="A28" s="234">
        <f t="shared" si="60"/>
        <v>46194</v>
      </c>
      <c r="B28" s="235">
        <f t="shared" ca="1" si="63"/>
        <v>0.85967962328644754</v>
      </c>
      <c r="C28" s="236">
        <f t="shared" si="64"/>
        <v>208831.34499999855</v>
      </c>
      <c r="D28" s="237">
        <v>129245.76000000002</v>
      </c>
      <c r="E28" s="238">
        <v>47771.329999999994</v>
      </c>
      <c r="F28" s="238">
        <v>11414.12</v>
      </c>
      <c r="G28" s="238">
        <v>0</v>
      </c>
      <c r="H28" s="238">
        <v>4350.3319999985397</v>
      </c>
      <c r="I28" s="264">
        <v>3735.68</v>
      </c>
      <c r="J28" s="238">
        <v>12314.123</v>
      </c>
      <c r="K28" s="264">
        <v>0</v>
      </c>
      <c r="L28" s="264"/>
      <c r="M28" s="265">
        <f t="shared" ca="1" si="59"/>
        <v>179528.0520000009</v>
      </c>
      <c r="N28" s="266">
        <f>SUMIF(CLIN!$C$7:$C$499,'Summary sales'!$A28,CLIN!$J$7:$J$499)</f>
        <v>713.64999999990687</v>
      </c>
      <c r="O28" s="266">
        <f>SUMIF(BI!$B$7:$B$499,'Summary sales'!$A28,BI!$J$7:$J$499)</f>
        <v>539.64000000059605</v>
      </c>
      <c r="P28" s="266">
        <f>SUMIF(MKG!$B$7:$B$498,'Summary sales'!$A28,MKG!$J$7:$J$498)</f>
        <v>564.91999999992549</v>
      </c>
      <c r="Q28" s="266">
        <f>SUMIF(STM!$B$7:$B$499,'Summary sales'!$A28,STM!$J$7:$J$499)</f>
        <v>1260.3000000002794</v>
      </c>
      <c r="R28" s="266">
        <f>SUMIF(OAJ!$B$7:$B$498,'Summary sales'!$A28,OAJ!$J$7:$J$498)</f>
        <v>404.27000000001863</v>
      </c>
      <c r="S28" s="266">
        <f>SUMIF(NNI!$B$7:$B$499,'Summary sales'!$A28,NNI!$J$7:$J$499)</f>
        <v>0</v>
      </c>
      <c r="T28" s="266">
        <f>SUMIF(SHB!$B$7:$B$498,'Summary sales'!$A28,SHB!$J$7:$J$498)</f>
        <v>14.139999999984866</v>
      </c>
      <c r="U28" s="266">
        <f>SUMIF(GTL!$B$7:$B$499,'Summary sales'!$A28,GTL!$J$7:$J$499)</f>
        <v>900.79999999993015</v>
      </c>
      <c r="V28" s="266">
        <f>SUMIF(TWK!$B$7:$B$499,'Summary sales'!$A28,TWK!$J$7:$J$499)</f>
        <v>474.60999999998603</v>
      </c>
      <c r="W28" s="266">
        <f>SUMIF(BYC!$B$7:$B$498,'Summary sales'!$A28,BYC!$J$7:$J$498)</f>
        <v>0</v>
      </c>
      <c r="X28" s="266">
        <f>SUMIF(GFIR!$B$7:$B$40,'Summary sales'!$A28,GFIR!$J$7:$J$40)+SUMIF(GFIR2!$B$7:$B$19,'Summary sales'!$A28,GFIR2!$J$7:$J$19)</f>
        <v>2729.7299999999814</v>
      </c>
      <c r="Y28" s="266">
        <f>SUMIF(SARIMURNI!$B$7:$B$500,'Summary sales'!$A28,SARIMURNI!$J$7:$J$500)</f>
        <v>3030.4699999999721</v>
      </c>
      <c r="Z28" s="266">
        <f>SUMIF(HLI!$B$7:$B$498,'Summary sales'!$A28,HLI!$J$7:$J$498)</f>
        <v>10800.290000000037</v>
      </c>
      <c r="AA28" s="266">
        <f>SUMIF(CERES!$B$7:$B$500,'Summary sales'!$A28,CERES!$J$7:$J$500)</f>
        <v>4029.1299999998882</v>
      </c>
      <c r="AB28" s="266">
        <f>SUMIF(KGM!$B$7:$B$499,'Summary sales'!$A28,KGM!$J$7:$J$499)</f>
        <v>1306.9699999999721</v>
      </c>
      <c r="AC28" s="266">
        <f>SUMIF(ALT!$B$7:$B$117,'Summary sales'!$A28,ALT!$M$7:$M$117)</f>
        <v>0</v>
      </c>
      <c r="AD28" s="266">
        <f ca="1">SUMIF(IDP!$B$7:$B$136,'Summary sales'!$A28,IDP!$O$7:$O$135)</f>
        <v>0</v>
      </c>
      <c r="AE28" s="266">
        <f>SUMIF(FSI!$B$7:$B$501,'Summary sales'!$A28,FSI!$J$7:$J$501)</f>
        <v>0</v>
      </c>
      <c r="AF28" s="266">
        <f>SUMIF(EBM!$B$7:$B$498,'Summary sales'!$A28,EBM!$J$7:$J$498)</f>
        <v>64.010000000009313</v>
      </c>
      <c r="AG28" s="266">
        <f>SUMIF(CISF!$B$7:$B$498,'Summary sales'!$A28,CISF!$J$7:$J$498)</f>
        <v>115.5</v>
      </c>
      <c r="AH28" s="266">
        <f>SUMIF(HANKOOK!$B$7:$B$498,'Summary sales'!$A28,HANKOOK!$J$7:$J$498)</f>
        <v>0</v>
      </c>
      <c r="AI28" s="266">
        <f>SUMIF(PUJ!$B$7:$B$500,'Summary sales'!$A28,PUJ!$J$7:$J$500)</f>
        <v>0</v>
      </c>
      <c r="AJ28" s="266">
        <f>SUMIF(TORABIKACIKUPA!$B$7:$B$493,'Summary sales'!$A28,TORABIKACIKUPA!$L$7:$L$493)</f>
        <v>0</v>
      </c>
      <c r="AK28" s="266">
        <f>SUMIF(TORABIKAHF!$B$7:$B$504,'Summary sales'!$A28,TORABIKAHF!$L$7:$L$504)</f>
        <v>0</v>
      </c>
      <c r="AL28" s="266">
        <f>SUMIF(TORABIKAIC!$B$7:$B$492,'Summary sales'!$A28,TORABIKAIC!$L$7:$L$492)</f>
        <v>0</v>
      </c>
      <c r="AM28" s="266">
        <f>SUMIF(KALBEE!$B$7:$B$499,'Summary sales'!$A28,KALBEE!$J$7:$J$499)</f>
        <v>11399.699999999953</v>
      </c>
      <c r="AN28" s="266">
        <f>SUMIF(TOYOBO!$B$7:$B$479,'Summary sales'!$A28,TOYOBO!$O$7:$O$479)</f>
        <v>0</v>
      </c>
      <c r="AO28" s="266">
        <f>SUMIF(KSNR!$B$7:$B$483,'Summary sales'!$A28,KSNR!$P$7:$P$483)</f>
        <v>0</v>
      </c>
      <c r="AP28" s="266">
        <f>SUMIF(KSN!$B$7:$B$481,'Summary sales'!$A28,KSN!$J$7:$J$481)</f>
        <v>3127.5699999999488</v>
      </c>
      <c r="AQ28" s="266">
        <f>SUMIF(KSNR!$B$7:$B$481,'Summary sales'!$A28,KSNR!$J$7:$J$481)</f>
        <v>6990.1300000000047</v>
      </c>
      <c r="AR28" s="266">
        <f>SUMIF(UMI!$B$7:$B$499,'Summary sales'!$A28,UMI!$J$7:$J$499)</f>
        <v>8272.0439999997616</v>
      </c>
      <c r="AS28" s="266">
        <f>SUMIF(IPT!$B$7:$B$498,'Summary sales'!$A28,IPT!$J$7:$J$498)</f>
        <v>1658.7800000002608</v>
      </c>
      <c r="AT28" s="266">
        <f>SUMIF(KBRU!$B$8:$B$501,'Summary sales'!$A28,KBRU!$J$8:$J$501)</f>
        <v>52.619999999995343</v>
      </c>
      <c r="AU28" s="266">
        <f>SUMIF(AMI!$B$7:$B$498,'Summary sales'!$A28,AMI!$J$7:$J$498)</f>
        <v>3587.25</v>
      </c>
      <c r="AV28" s="266">
        <f>SUMIF(KA!$B$7:$B$500,'Summary sales'!$A28,KA!$J$7:$J$500)</f>
        <v>0</v>
      </c>
      <c r="AW28" s="266">
        <f>SUMIF(KTN!$B$7:$B$498,'Summary sales'!$A28,KTN!$J$7:$J$498)</f>
        <v>1667.440000000177</v>
      </c>
      <c r="AX28" s="266">
        <f>SUMIF(TOMIMOTO!$B$7:$B$498,'Summary sales'!$A28,TOMIMOTO!$J$7:$J$498)</f>
        <v>0</v>
      </c>
      <c r="AY28" s="266">
        <f>SUMIF(NIAGAGARAM!$B$7:$B$500,'Summary sales'!$A28,NIAGAGARAM!$J$7:$J$500)</f>
        <v>0</v>
      </c>
      <c r="AZ28" s="266">
        <f>SUMIF('PCI84'!$B$7:$B$500,'Summary sales'!$A28,'PCI84'!$J$7:$J$500)</f>
        <v>9479.7199999997392</v>
      </c>
      <c r="BA28" s="266">
        <f>SUMIF(PCIM!$B$7:$B$500,'Summary sales'!$A28,PCIM!$J$7:$J$500)</f>
        <v>1254.660000000149</v>
      </c>
      <c r="BB28" s="266">
        <f>SUMIF(INDOFOOD!$B$7:$B$500,'Summary sales'!$A28,INDOFOOD!$J$7:$J$500)</f>
        <v>3739.6200000001118</v>
      </c>
      <c r="BC28" s="266">
        <f>SUMIF(HCI!$B$7:$B$498,'Summary sales'!$A28,HCI!$J$7:$J$498)</f>
        <v>0</v>
      </c>
      <c r="BD28" s="266">
        <f>SUMIF(DIC!$B$7:$B$498,'Summary sales'!$A28,DIC!$J$7:$J$498)</f>
        <v>8443.4799999999814</v>
      </c>
      <c r="BE28" s="266">
        <f>SUMIF(ASAHIMAS!$B$7:$B$498,'Summary sales'!$A28,ASAHIMAS!$J$7:$J$498)</f>
        <v>51377.089999999851</v>
      </c>
      <c r="BF28" s="266">
        <f>SUMIF('ABC KOGEN'!B27:B58,'Summary sales'!$A28,'ABC KOGEN'!J27:J58)</f>
        <v>9349.8999999999069</v>
      </c>
      <c r="BG28" s="266">
        <f>SUMIF(ADP!$B$7:$B$498,'Summary sales'!$A28,ADP!$J$7:$J$498)</f>
        <v>0</v>
      </c>
      <c r="BH28" s="266">
        <f>SUMIF(Tongtji!$B$8:$B$499,'Summary sales'!$A28,Tongtji!$J$8:$J$499)</f>
        <v>3460</v>
      </c>
      <c r="BI28" s="266">
        <f>SUMIF(CITYMALL!$B$7:$B$500,'Summary sales'!$A28,CITYMALL!$K$7:$K$500)</f>
        <v>0</v>
      </c>
      <c r="BJ28" s="266">
        <f>SUMIF(PA!$B$7:$B$498,'Summary sales'!$A28,PA!$J$7:$J$498)</f>
        <v>374.45000000006985</v>
      </c>
      <c r="BK28" s="266">
        <f>SUMIF(RB!$B$7:$B$498,'Summary sales'!$A28,RB!$J$7:$J$498)</f>
        <v>3375.1200000001118</v>
      </c>
      <c r="BL28" s="266">
        <f>SUMIF(GFATOM!$B$7:$B$499,'Summary sales'!$A28,GFATOM!$J$7:$J$499)</f>
        <v>0</v>
      </c>
      <c r="BM28" s="266">
        <f>SUMIF(GFKULIT!$B$7:$B$499,'Summary sales'!$A28,GFKULIT!$J$7:$J$499)</f>
        <v>381.02000000001863</v>
      </c>
      <c r="BN28" s="266">
        <f>SUMIF(SPJES!$B$7:$B$492,'Summary sales'!$A28,SPJES!$N$7:$N$492)</f>
        <v>0</v>
      </c>
      <c r="BO28" s="266">
        <f>SUMIF(HSK!$B$7:$B$500,'Summary sales'!$A28,HSK!$N$7:$N$500)</f>
        <v>0</v>
      </c>
      <c r="BP28" s="266">
        <f>SUMIF(SDM!$B$7:$B$499,'Summary sales'!$A28,SDM!$J$7:$J$499)</f>
        <v>0</v>
      </c>
      <c r="BQ28" s="266">
        <f>SUMIF(HANKOOK!$B$7:$B$500,'Summary sales'!$A28,HANKOOK!$J$7:$J$500)</f>
        <v>0</v>
      </c>
      <c r="BR28" s="266">
        <f>SUMIF(JARGAS!$B$7:$B$498,'Summary sales'!$A28,JARGAS!$J$7:$J$498)</f>
        <v>2573.5</v>
      </c>
      <c r="BS28" s="266">
        <f>SUMIF(SBI!$B$7:$B$498,'Summary sales'!$A28,SBI!$J$7:$J$498)</f>
        <v>5042.429999999702</v>
      </c>
      <c r="BT28" s="266">
        <f>SUMIF(PENTAWIRA!$B$7:$B$505,'Summary sales'!$A28,PENTAWIRA!$O$7:$O$505)</f>
        <v>12572.594000000001</v>
      </c>
      <c r="BU28" s="266">
        <f>SUMIF(SPGLOBAL!$B$7:$B$517,'Summary sales'!$A28,SPGLOBAL!$M$7:$M$517)</f>
        <v>4400.5040000006557</v>
      </c>
    </row>
    <row r="29" spans="1:74">
      <c r="A29" s="229">
        <f t="shared" si="60"/>
        <v>46195</v>
      </c>
      <c r="B29" s="242">
        <f t="shared" ca="1" si="63"/>
        <v>1.1224448157682303</v>
      </c>
      <c r="C29" s="243">
        <f t="shared" si="64"/>
        <v>206849.71300000252</v>
      </c>
      <c r="D29" s="232">
        <v>137230.21000000002</v>
      </c>
      <c r="E29" s="239">
        <v>34297.72</v>
      </c>
      <c r="F29" s="233">
        <v>10499.66</v>
      </c>
      <c r="G29" s="239">
        <v>0</v>
      </c>
      <c r="H29" s="239">
        <v>8985.2880000025034</v>
      </c>
      <c r="I29" s="260">
        <v>3335.58</v>
      </c>
      <c r="J29" s="239">
        <v>12501.254999999999</v>
      </c>
      <c r="K29" s="260">
        <v>0</v>
      </c>
      <c r="L29" s="260"/>
      <c r="M29" s="262">
        <f t="shared" ca="1" si="59"/>
        <v>232177.38799999916</v>
      </c>
      <c r="N29" s="263">
        <f>SUMIF(CLIN!$C$7:$C$499,'Summary sales'!$A29,CLIN!$J$7:$J$499)</f>
        <v>1074.6400000001304</v>
      </c>
      <c r="O29" s="269">
        <f>SUMIF(BI!$B$7:$B$499,'Summary sales'!$A29,BI!$J$7:$J$499)</f>
        <v>1496.859999999404</v>
      </c>
      <c r="P29" s="269">
        <f>SUMIF(MKG!$B$7:$B$498,'Summary sales'!$A29,MKG!$J$7:$J$498)</f>
        <v>1193.6500000003725</v>
      </c>
      <c r="Q29" s="263">
        <f>SUMIF(STM!$B$7:$B$499,'Summary sales'!$A29,STM!$J$7:$J$499)</f>
        <v>2378.3999999999069</v>
      </c>
      <c r="R29" s="269">
        <f>SUMIF(OAJ!$B$7:$B$498,'Summary sales'!$A29,OAJ!$J$7:$J$498)</f>
        <v>730.95999999996275</v>
      </c>
      <c r="S29" s="269">
        <f>SUMIF(NNI!$B$7:$B$499,'Summary sales'!$A29,NNI!$J$7:$J$499)</f>
        <v>0</v>
      </c>
      <c r="T29" s="269">
        <f>SUMIF(SHB!$B$7:$B$498,'Summary sales'!$A29,SHB!$J$7:$J$498)</f>
        <v>77.589999999996508</v>
      </c>
      <c r="U29" s="269">
        <f>SUMIF(GTL!$B$7:$B$499,'Summary sales'!$A29,GTL!$J$7:$J$499)</f>
        <v>943.48000000009779</v>
      </c>
      <c r="V29" s="269">
        <f>SUMIF(TWK!$B$7:$B$499,'Summary sales'!$A29,TWK!$J$7:$J$499)</f>
        <v>735.43999999994412</v>
      </c>
      <c r="W29" s="263">
        <f>SUMIF(BYC!$B$7:$B$498,'Summary sales'!$A29,BYC!$J$7:$J$498)</f>
        <v>6585.5999999996275</v>
      </c>
      <c r="X29" s="269">
        <f>SUMIF(GFIR!$B$7:$B$40,'Summary sales'!$A29,GFIR!$J$7:$J$40)+SUMIF(GFIR2!$B$7:$B$19,'Summary sales'!$A29,GFIR2!$J$7:$J$19)</f>
        <v>3098.820000000298</v>
      </c>
      <c r="Y29" s="269">
        <f>SUMIF(SARIMURNI!$B$7:$B$500,'Summary sales'!$A29,SARIMURNI!$J$7:$J$500)</f>
        <v>2568.2400000002235</v>
      </c>
      <c r="Z29" s="263">
        <f>SUMIF(HLI!$B$7:$B$498,'Summary sales'!$A29,HLI!$J$7:$J$498)</f>
        <v>10997.419999999925</v>
      </c>
      <c r="AA29" s="269">
        <f>SUMIF(CERES!$B$7:$B$500,'Summary sales'!$A29,CERES!$J$7:$J$500)</f>
        <v>7065.0600000000559</v>
      </c>
      <c r="AB29" s="269">
        <f>SUMIF(KGM!$B$7:$B$499,'Summary sales'!$A29,KGM!$J$7:$J$499)</f>
        <v>1363.140000000014</v>
      </c>
      <c r="AC29" s="269">
        <f>SUMIF(ALT!$B$7:$B$117,'Summary sales'!$A29,ALT!$M$7:$M$117)</f>
        <v>1655.3170000000391</v>
      </c>
      <c r="AD29" s="263">
        <f ca="1">SUMIF(IDP!$B$7:$B$136,'Summary sales'!$A29,IDP!$O$7:$O$135)</f>
        <v>6006.08</v>
      </c>
      <c r="AE29" s="263">
        <f>SUMIF(FSI!$B$7:$B$501,'Summary sales'!$A29,FSI!$J$7:$J$501)</f>
        <v>0</v>
      </c>
      <c r="AF29" s="269">
        <f>SUMIF(EBM!$B$7:$B$498,'Summary sales'!$A29,EBM!$J$7:$J$498)</f>
        <v>45.209999999991851</v>
      </c>
      <c r="AG29" s="263">
        <f>SUMIF(CISF!$B$7:$B$498,'Summary sales'!$A29,CISF!$J$7:$J$498)</f>
        <v>3574.4000000003725</v>
      </c>
      <c r="AH29" s="263">
        <f>SUMIF(HANKOOK!$B$7:$B$498,'Summary sales'!$A29,HANKOOK!$J$7:$J$498)</f>
        <v>0</v>
      </c>
      <c r="AI29" s="263">
        <f>SUMIF(PUJ!$B$7:$B$500,'Summary sales'!$A29,PUJ!$J$7:$J$500)</f>
        <v>5371.7000000001863</v>
      </c>
      <c r="AJ29" s="263">
        <f>SUMIF(TORABIKACIKUPA!$B$7:$B$493,'Summary sales'!$A29,TORABIKACIKUPA!$L$7:$L$493)</f>
        <v>0</v>
      </c>
      <c r="AK29" s="263">
        <f>SUMIF(TORABIKAHF!$B$7:$B$504,'Summary sales'!$A29,TORABIKAHF!$L$7:$L$504)</f>
        <v>0</v>
      </c>
      <c r="AL29" s="263">
        <f>SUMIF(TORABIKAIC!$B$7:$B$492,'Summary sales'!$A29,TORABIKAIC!$L$7:$L$492)</f>
        <v>0</v>
      </c>
      <c r="AM29" s="263">
        <f>SUMIF(KALBEE!$B$7:$B$499,'Summary sales'!$A29,KALBEE!$J$7:$J$499)</f>
        <v>12095.699999999953</v>
      </c>
      <c r="AN29" s="263">
        <f>SUMIF(TOYOBO!$B$7:$B$479,'Summary sales'!$A29,TOYOBO!$O$7:$O$479)</f>
        <v>0</v>
      </c>
      <c r="AO29" s="263">
        <f>SUMIF(KSNR!$B$7:$B$483,'Summary sales'!$A29,KSNR!$P$7:$P$483)</f>
        <v>0</v>
      </c>
      <c r="AP29" s="263">
        <f>SUMIF(KSN!$B$7:$B$481,'Summary sales'!$A29,KSN!$J$7:$J$481)</f>
        <v>4074.0800000000745</v>
      </c>
      <c r="AQ29" s="263">
        <f>SUMIF(KSNR!$B$7:$B$481,'Summary sales'!$A29,KSNR!$J$7:$J$481)</f>
        <v>7837.929999999993</v>
      </c>
      <c r="AR29" s="263">
        <f>SUMIF(UMI!$B$7:$B$499,'Summary sales'!$A29,UMI!$J$7:$J$499)</f>
        <v>14014.228000000119</v>
      </c>
      <c r="AS29" s="263">
        <f>SUMIF(IPT!$B$7:$B$498,'Summary sales'!$A29,IPT!$J$7:$J$498)</f>
        <v>1409.5800000000745</v>
      </c>
      <c r="AT29" s="263">
        <f>SUMIF(KBRU!$B$8:$B$501,'Summary sales'!$A29,KBRU!$J$8:$J$501)</f>
        <v>734.53999999992084</v>
      </c>
      <c r="AU29" s="263">
        <f>SUMIF(AMI!$B$7:$B$498,'Summary sales'!$A29,AMI!$J$7:$J$498)</f>
        <v>10185.410000000149</v>
      </c>
      <c r="AV29" s="263">
        <f>SUMIF(KA!$B$7:$B$500,'Summary sales'!$A29,KA!$J$7:$J$500)</f>
        <v>2314.7699999999604</v>
      </c>
      <c r="AW29" s="263">
        <f>SUMIF(KTN!$B$7:$B$498,'Summary sales'!$A29,KTN!$J$7:$J$498)</f>
        <v>1695.339999999851</v>
      </c>
      <c r="AX29" s="263">
        <f>SUMIF(TOMIMOTO!$B$7:$B$498,'Summary sales'!$A29,TOMIMOTO!$J$7:$J$498)</f>
        <v>0</v>
      </c>
      <c r="AY29" s="263">
        <f>SUMIF(NIAGAGARAM!$B$7:$B$500,'Summary sales'!$A29,NIAGAGARAM!$J$7:$J$500)</f>
        <v>454.19999999995343</v>
      </c>
      <c r="AZ29" s="263">
        <f>SUMIF('PCI84'!$B$7:$B$500,'Summary sales'!$A29,'PCI84'!$J$7:$J$500)</f>
        <v>13186.05999999959</v>
      </c>
      <c r="BA29" s="263">
        <f>SUMIF(PCIM!$B$7:$B$500,'Summary sales'!$A29,PCIM!$J$7:$J$500)</f>
        <v>1238.2600000000093</v>
      </c>
      <c r="BB29" s="263">
        <f>SUMIF(INDOFOOD!$B$7:$B$500,'Summary sales'!$A29,INDOFOOD!$J$7:$J$500)</f>
        <v>4674.660000000149</v>
      </c>
      <c r="BC29" s="263">
        <f>SUMIF(HCI!$B$7:$B$498,'Summary sales'!$A29,HCI!$J$7:$J$498)</f>
        <v>2305.5800000000745</v>
      </c>
      <c r="BD29" s="263">
        <f>SUMIF(DIC!$B$7:$B$498,'Summary sales'!$A29,DIC!$J$7:$J$498)</f>
        <v>7689.7900000000373</v>
      </c>
      <c r="BE29" s="263">
        <f>SUMIF(ASAHIMAS!$B$7:$B$498,'Summary sales'!$A29,ASAHIMAS!$J$7:$J$498)</f>
        <v>47876.5</v>
      </c>
      <c r="BF29" s="263">
        <f>SUMIF('ABC KOGEN'!B28:B59,'Summary sales'!$A29,'ABC KOGEN'!J28:J59)</f>
        <v>8985.7900000000373</v>
      </c>
      <c r="BG29" s="263">
        <f>SUMIF(ADP!$B$7:$B$498,'Summary sales'!$A29,ADP!$J$7:$J$498)</f>
        <v>507.95999999999913</v>
      </c>
      <c r="BH29" s="263">
        <f>SUMIF(Tongtji!$B$8:$B$499,'Summary sales'!$A29,Tongtji!$J$8:$J$499)</f>
        <v>3591.2000000001863</v>
      </c>
      <c r="BI29" s="263">
        <f>SUMIF(CITYMALL!$B$7:$B$500,'Summary sales'!$A29,CITYMALL!$K$7:$K$500)</f>
        <v>0</v>
      </c>
      <c r="BJ29" s="263">
        <f>SUMIF(PA!$B$7:$B$498,'Summary sales'!$A29,PA!$J$7:$J$498)</f>
        <v>450.42999999993481</v>
      </c>
      <c r="BK29" s="263">
        <f>SUMIF(RB!$B$7:$B$498,'Summary sales'!$A29,RB!$J$7:$J$498)</f>
        <v>3556.4399999999441</v>
      </c>
      <c r="BL29" s="263">
        <f>SUMIF(GFATOM!$B$7:$B$499,'Summary sales'!$A29,GFATOM!$J$7:$J$499)</f>
        <v>4789.7399999999907</v>
      </c>
      <c r="BM29" s="263">
        <f>SUMIF(GFKULIT!$B$7:$B$499,'Summary sales'!$A29,GFKULIT!$J$7:$J$499)</f>
        <v>0</v>
      </c>
      <c r="BN29" s="263">
        <f>SUMIF(SPJES!$B$7:$B$492,'Summary sales'!$A29,SPJES!$N$7:$N$492)</f>
        <v>0</v>
      </c>
      <c r="BO29" s="263">
        <f>SUMIF(HSK!$B$7:$B$500,'Summary sales'!$A29,HSK!$N$7:$N$500)</f>
        <v>0</v>
      </c>
      <c r="BP29" s="263">
        <f>SUMIF(SDM!$B$7:$B$499,'Summary sales'!$A29,SDM!$J$7:$J$499)</f>
        <v>1483.4099999996834</v>
      </c>
      <c r="BQ29" s="263">
        <f>SUMIF(HANKOOK!$B$7:$B$500,'Summary sales'!$A29,HANKOOK!$J$7:$J$500)</f>
        <v>0</v>
      </c>
      <c r="BR29" s="263">
        <f>SUMIF(JARGAS!$B$7:$B$498,'Summary sales'!$A29,JARGAS!$J$7:$J$498)</f>
        <v>2687.4599999999991</v>
      </c>
      <c r="BS29" s="263">
        <f>SUMIF(SBI!$B$7:$B$498,'Summary sales'!$A29,SBI!$J$7:$J$498)</f>
        <v>403.92000000039116</v>
      </c>
      <c r="BT29" s="263">
        <f>SUMIF(PENTAWIRA!$B$7:$B$505,'Summary sales'!$A29,PENTAWIRA!$O$7:$O$505)</f>
        <v>12622.071</v>
      </c>
      <c r="BU29" s="263">
        <f>SUMIF(SPGLOBAL!$B$7:$B$517,'Summary sales'!$A29,SPGLOBAL!$M$7:$M$517)</f>
        <v>4350.3319999985397</v>
      </c>
    </row>
    <row r="30" spans="1:74">
      <c r="A30" s="234">
        <f t="shared" si="60"/>
        <v>46196</v>
      </c>
      <c r="B30" s="235">
        <f t="shared" ca="1" si="63"/>
        <v>1.1728040224368648</v>
      </c>
      <c r="C30" s="236">
        <f t="shared" si="64"/>
        <v>213138.85800000004</v>
      </c>
      <c r="D30" s="237">
        <v>138547.19</v>
      </c>
      <c r="E30" s="238">
        <v>47221.93</v>
      </c>
      <c r="F30" s="238">
        <v>10828.93</v>
      </c>
      <c r="G30" s="238">
        <v>0</v>
      </c>
      <c r="H30" s="238">
        <v>4584.1140000000596</v>
      </c>
      <c r="I30" s="264">
        <v>0</v>
      </c>
      <c r="J30" s="238">
        <v>11956.694</v>
      </c>
      <c r="K30" s="264">
        <v>0</v>
      </c>
      <c r="L30" s="264"/>
      <c r="M30" s="265">
        <f t="shared" ca="1" si="59"/>
        <v>249970.10999999975</v>
      </c>
      <c r="N30" s="266">
        <f>SUMIF(CLIN!$C$7:$C$499,'Summary sales'!$A30,CLIN!$J$7:$J$499)</f>
        <v>1172.0999999998603</v>
      </c>
      <c r="O30" s="266">
        <f>SUMIF(BI!$B$7:$B$499,'Summary sales'!$A30,BI!$J$7:$J$499)</f>
        <v>1948.5999999996275</v>
      </c>
      <c r="P30" s="266">
        <f>SUMIF(MKG!$B$7:$B$498,'Summary sales'!$A30,MKG!$J$7:$J$498)</f>
        <v>1117.4599999999627</v>
      </c>
      <c r="Q30" s="266">
        <f>SUMIF(STM!$B$7:$B$499,'Summary sales'!$A30,STM!$J$7:$J$499)</f>
        <v>3275</v>
      </c>
      <c r="R30" s="266">
        <f>SUMIF(OAJ!$B$7:$B$498,'Summary sales'!$A30,OAJ!$J$7:$J$498)</f>
        <v>870.59999999997672</v>
      </c>
      <c r="S30" s="266">
        <f>SUMIF(NNI!$B$7:$B$499,'Summary sales'!$A30,NNI!$J$7:$J$499)</f>
        <v>0</v>
      </c>
      <c r="T30" s="266">
        <f>SUMIF(SHB!$B$7:$B$498,'Summary sales'!$A30,SHB!$J$7:$J$498)</f>
        <v>82.89000000001397</v>
      </c>
      <c r="U30" s="266">
        <f>SUMIF(GTL!$B$7:$B$499,'Summary sales'!$A30,GTL!$J$7:$J$499)</f>
        <v>912.38999999989755</v>
      </c>
      <c r="V30" s="266">
        <f>SUMIF(TWK!$B$7:$B$499,'Summary sales'!$A30,TWK!$J$7:$J$499)</f>
        <v>726.93000000005122</v>
      </c>
      <c r="W30" s="266">
        <f>SUMIF(BYC!$B$7:$B$498,'Summary sales'!$A30,BYC!$J$7:$J$498)</f>
        <v>6180.570000000298</v>
      </c>
      <c r="X30" s="266">
        <f>SUMIF(GFIR!$B$7:$B$40,'Summary sales'!$A30,GFIR!$J$7:$J$40)+SUMIF(GFIR2!$B$7:$B$19,'Summary sales'!$A30,GFIR2!$J$7:$J$19)</f>
        <v>4740.1000000000931</v>
      </c>
      <c r="Y30" s="266">
        <f>SUMIF(SARIMURNI!$B$7:$B$500,'Summary sales'!$A30,SARIMURNI!$J$7:$J$500)</f>
        <v>1489.0699999998324</v>
      </c>
      <c r="Z30" s="266">
        <f>SUMIF(HLI!$B$7:$B$498,'Summary sales'!$A30,HLI!$J$7:$J$498)</f>
        <v>10879.120000000112</v>
      </c>
      <c r="AA30" s="266">
        <f>SUMIF(CERES!$B$7:$B$500,'Summary sales'!$A30,CERES!$J$7:$J$500)</f>
        <v>7129.2900000000373</v>
      </c>
      <c r="AB30" s="266">
        <f>SUMIF(KGM!$B$7:$B$499,'Summary sales'!$A30,KGM!$J$7:$J$499)</f>
        <v>1281.5799999999581</v>
      </c>
      <c r="AC30" s="266">
        <f>SUMIF(ALT!$B$7:$B$117,'Summary sales'!$A30,ALT!$M$7:$M$117)</f>
        <v>1443.5050000000047</v>
      </c>
      <c r="AD30" s="266">
        <f ca="1">SUMIF(IDP!$B$7:$B$136,'Summary sales'!$A30,IDP!$O$7:$O$135)</f>
        <v>5266.2199999999993</v>
      </c>
      <c r="AE30" s="266">
        <f>SUMIF(FSI!$B$7:$B$501,'Summary sales'!$A30,FSI!$J$7:$J$501)</f>
        <v>0</v>
      </c>
      <c r="AF30" s="266">
        <f>SUMIF(EBM!$B$7:$B$498,'Summary sales'!$A30,EBM!$J$7:$J$498)</f>
        <v>68.605999999999767</v>
      </c>
      <c r="AG30" s="266">
        <f>SUMIF(CISF!$B$7:$B$498,'Summary sales'!$A30,CISF!$J$7:$J$498)</f>
        <v>3823.5</v>
      </c>
      <c r="AH30" s="266">
        <f>SUMIF(HANKOOK!$B$7:$B$498,'Summary sales'!$A30,HANKOOK!$J$7:$J$498)</f>
        <v>0</v>
      </c>
      <c r="AI30" s="266">
        <f>SUMIF(PUJ!$B$7:$B$500,'Summary sales'!$A30,PUJ!$J$7:$J$500)</f>
        <v>6318.5</v>
      </c>
      <c r="AJ30" s="266">
        <f>SUMIF(TORABIKACIKUPA!$B$7:$B$493,'Summary sales'!$A30,TORABIKACIKUPA!$L$7:$L$493)</f>
        <v>0</v>
      </c>
      <c r="AK30" s="266">
        <f>SUMIF(TORABIKAHF!$B$7:$B$504,'Summary sales'!$A30,TORABIKAHF!$L$7:$L$504)</f>
        <v>0</v>
      </c>
      <c r="AL30" s="266">
        <f>SUMIF(TORABIKAIC!$B$7:$B$492,'Summary sales'!$A30,TORABIKAIC!$L$7:$L$492)</f>
        <v>0</v>
      </c>
      <c r="AM30" s="266">
        <f>SUMIF(KALBEE!$B$7:$B$499,'Summary sales'!$A30,KALBEE!$J$7:$J$499)</f>
        <v>11932</v>
      </c>
      <c r="AN30" s="266">
        <f>SUMIF(TOYOBO!$B$7:$B$479,'Summary sales'!$A30,TOYOBO!$O$7:$O$479)</f>
        <v>0</v>
      </c>
      <c r="AO30" s="266">
        <f>SUMIF(KSNR!$B$7:$B$483,'Summary sales'!$A30,KSNR!$P$7:$P$483)</f>
        <v>0</v>
      </c>
      <c r="AP30" s="266">
        <f>SUMIF(KSN!$B$7:$B$481,'Summary sales'!$A30,KSN!$J$7:$J$481)</f>
        <v>5786.5699999999488</v>
      </c>
      <c r="AQ30" s="266">
        <f>SUMIF(KSNR!$B$7:$B$481,'Summary sales'!$A30,KSNR!$J$7:$J$481)</f>
        <v>8281.109999999986</v>
      </c>
      <c r="AR30" s="266">
        <f>SUMIF(UMI!$B$7:$B$499,'Summary sales'!$A30,UMI!$J$7:$J$499)</f>
        <v>15542.762999996543</v>
      </c>
      <c r="AS30" s="266">
        <f>SUMIF(IPT!$B$7:$B$498,'Summary sales'!$A30,IPT!$J$7:$J$498)</f>
        <v>1378.7400000002235</v>
      </c>
      <c r="AT30" s="266">
        <f>SUMIF(KBRU!$B$8:$B$501,'Summary sales'!$A30,KBRU!$J$8:$J$501)</f>
        <v>1010.9900000001071</v>
      </c>
      <c r="AU30" s="266">
        <f>SUMIF(AMI!$B$7:$B$498,'Summary sales'!$A30,AMI!$J$7:$J$498)</f>
        <v>9964.4000000003725</v>
      </c>
      <c r="AV30" s="266">
        <f>SUMIF(KA!$B$7:$B$500,'Summary sales'!$A30,KA!$J$7:$J$500)</f>
        <v>2171.5200000000186</v>
      </c>
      <c r="AW30" s="266">
        <f>SUMIF(KTN!$B$7:$B$498,'Summary sales'!$A30,KTN!$J$7:$J$498)</f>
        <v>1494.8900000001304</v>
      </c>
      <c r="AX30" s="266">
        <f>SUMIF(TOMIMOTO!$B$7:$B$498,'Summary sales'!$A30,TOMIMOTO!$J$7:$J$498)</f>
        <v>0</v>
      </c>
      <c r="AY30" s="266">
        <f>SUMIF(NIAGAGARAM!$B$7:$B$500,'Summary sales'!$A30,NIAGAGARAM!$J$7:$J$500)</f>
        <v>436.07999999995809</v>
      </c>
      <c r="AZ30" s="266">
        <f>SUMIF('PCI84'!$B$7:$B$500,'Summary sales'!$A30,'PCI84'!$J$7:$J$500)</f>
        <v>13002.480000000447</v>
      </c>
      <c r="BA30" s="266">
        <f>SUMIF(PCIM!$B$7:$B$500,'Summary sales'!$A30,PCIM!$J$7:$J$500)</f>
        <v>1218.1399999998976</v>
      </c>
      <c r="BB30" s="266">
        <f>SUMIF(INDOFOOD!$B$7:$B$500,'Summary sales'!$A30,INDOFOOD!$J$7:$J$500)</f>
        <v>4666.4699999997392</v>
      </c>
      <c r="BC30" s="266">
        <f>SUMIF(HCI!$B$7:$B$498,'Summary sales'!$A30,HCI!$J$7:$J$498)</f>
        <v>10202.259999999776</v>
      </c>
      <c r="BD30" s="266">
        <f>SUMIF(DIC!$B$7:$B$498,'Summary sales'!$A30,DIC!$J$7:$J$498)</f>
        <v>9099.0299999997951</v>
      </c>
      <c r="BE30" s="266">
        <f>SUMIF(ASAHIMAS!$B$7:$B$498,'Summary sales'!$A30,ASAHIMAS!$J$7:$J$498)</f>
        <v>52152.560000000522</v>
      </c>
      <c r="BF30" s="266">
        <f>SUMIF('ABC KOGEN'!B29:B60,'Summary sales'!$A30,'ABC KOGEN'!J29:J60)</f>
        <v>6911.25</v>
      </c>
      <c r="BG30" s="266">
        <f>SUMIF(ADP!$B$7:$B$498,'Summary sales'!$A30,ADP!$J$7:$J$498)</f>
        <v>551.20999999999913</v>
      </c>
      <c r="BH30" s="266">
        <f>SUMIF(Tongtji!$B$8:$B$499,'Summary sales'!$A30,Tongtji!$J$8:$J$499)</f>
        <v>3734.5999999996275</v>
      </c>
      <c r="BI30" s="266">
        <f>SUMIF(CITYMALL!$B$7:$B$500,'Summary sales'!$A30,CITYMALL!$K$7:$K$500)</f>
        <v>0</v>
      </c>
      <c r="BJ30" s="266">
        <f>SUMIF(PA!$B$7:$B$498,'Summary sales'!$A30,PA!$J$7:$J$498)</f>
        <v>739.47999999998137</v>
      </c>
      <c r="BK30" s="266">
        <f>SUMIF(RB!$B$7:$B$498,'Summary sales'!$A30,RB!$J$7:$J$498)</f>
        <v>3708.8000000002794</v>
      </c>
      <c r="BL30" s="266">
        <f>SUMIF(GFATOM!$B$7:$B$499,'Summary sales'!$A30,GFATOM!$J$7:$J$499)</f>
        <v>1125.3799999998882</v>
      </c>
      <c r="BM30" s="266">
        <f>SUMIF(GFKULIT!$B$7:$B$499,'Summary sales'!$A30,GFKULIT!$J$7:$J$499)</f>
        <v>0</v>
      </c>
      <c r="BN30" s="266">
        <f>SUMIF(SPJES!$B$7:$B$492,'Summary sales'!$A30,SPJES!$N$7:$N$492)</f>
        <v>0</v>
      </c>
      <c r="BO30" s="266">
        <f>SUMIF(HSK!$B$7:$B$500,'Summary sales'!$A30,HSK!$N$7:$N$500)</f>
        <v>0</v>
      </c>
      <c r="BP30" s="266">
        <f>SUMIF(SDM!$B$7:$B$499,'Summary sales'!$A30,SDM!$J$7:$J$499)</f>
        <v>1161.2800000002608</v>
      </c>
      <c r="BQ30" s="266">
        <f>SUMIF(HANKOOK!$B$7:$B$500,'Summary sales'!$A30,HANKOOK!$J$7:$J$500)</f>
        <v>0</v>
      </c>
      <c r="BR30" s="266">
        <f>SUMIF(JARGAS!$B$7:$B$498,'Summary sales'!$A30,JARGAS!$J$7:$J$498)</f>
        <v>2826.6999999999971</v>
      </c>
      <c r="BS30" s="266">
        <f>SUMIF(SBI!$B$7:$B$498,'Summary sales'!$A30,SBI!$J$7:$J$498)</f>
        <v>4871.3100000000559</v>
      </c>
      <c r="BT30" s="266">
        <f>SUMIF(PENTAWIRA!$B$7:$B$505,'Summary sales'!$A30,PENTAWIRA!$O$7:$O$505)</f>
        <v>8288.7780000000002</v>
      </c>
      <c r="BU30" s="266">
        <f>SUMIF(SPGLOBAL!$B$7:$B$517,'Summary sales'!$A30,SPGLOBAL!$M$7:$M$517)</f>
        <v>8985.2880000025034</v>
      </c>
    </row>
    <row r="31" spans="1:74">
      <c r="A31" s="229">
        <f t="shared" si="60"/>
        <v>46197</v>
      </c>
      <c r="B31" s="242">
        <f t="shared" ca="1" si="63"/>
        <v>1.0264546125449896</v>
      </c>
      <c r="C31" s="243">
        <f t="shared" si="64"/>
        <v>226028.71199999758</v>
      </c>
      <c r="D31" s="232">
        <v>142467.95000000004</v>
      </c>
      <c r="E31" s="239">
        <v>46971.07</v>
      </c>
      <c r="F31" s="233">
        <v>14149.759999999998</v>
      </c>
      <c r="G31" s="239">
        <v>0</v>
      </c>
      <c r="H31" s="239">
        <v>9743.8939999975264</v>
      </c>
      <c r="I31" s="260">
        <v>4031.37</v>
      </c>
      <c r="J31" s="239">
        <v>8664.6679999999997</v>
      </c>
      <c r="K31" s="260"/>
      <c r="L31" s="260"/>
      <c r="M31" s="262">
        <f t="shared" ca="1" si="59"/>
        <v>232008.21400000056</v>
      </c>
      <c r="N31" s="263">
        <f>SUMIF(CLIN!$C$7:$C$499,'Summary sales'!$A31,CLIN!$J$7:$J$499)</f>
        <v>952.22999999998137</v>
      </c>
      <c r="O31" s="269">
        <f>SUMIF(BI!$B$7:$B$499,'Summary sales'!$A31,BI!$J$7:$J$499)</f>
        <v>1527.0600000005215</v>
      </c>
      <c r="P31" s="269">
        <f>SUMIF(MKG!$B$7:$B$498,'Summary sales'!$A31,MKG!$J$7:$J$498)</f>
        <v>1047.8599999998696</v>
      </c>
      <c r="Q31" s="263">
        <f>SUMIF(STM!$B$7:$B$499,'Summary sales'!$A31,STM!$J$7:$J$499)</f>
        <v>3368.8999999999069</v>
      </c>
      <c r="R31" s="269">
        <f>SUMIF(OAJ!$B$7:$B$498,'Summary sales'!$A31,OAJ!$J$7:$J$498)</f>
        <v>581.53000000002794</v>
      </c>
      <c r="S31" s="269">
        <f>SUMIF(NNI!$B$7:$B$499,'Summary sales'!$A31,NNI!$J$7:$J$499)</f>
        <v>0</v>
      </c>
      <c r="T31" s="269">
        <f>SUMIF(SHB!$B$7:$B$498,'Summary sales'!$A31,SHB!$J$7:$J$498)</f>
        <v>279.14000000001397</v>
      </c>
      <c r="U31" s="269">
        <f>SUMIF(GTL!$B$7:$B$499,'Summary sales'!$A31,GTL!$J$7:$J$499)</f>
        <v>820.38000000000466</v>
      </c>
      <c r="V31" s="269">
        <f>SUMIF(TWK!$B$7:$B$499,'Summary sales'!$A31,TWK!$J$7:$J$499)</f>
        <v>666.16999999992549</v>
      </c>
      <c r="W31" s="263">
        <f>SUMIF(BYC!$B$7:$B$498,'Summary sales'!$A31,BYC!$J$7:$J$498)</f>
        <v>6030.6899999994785</v>
      </c>
      <c r="X31" s="269">
        <f>SUMIF(GFIR!$B$7:$B$40,'Summary sales'!$A31,GFIR!$J$7:$J$40)+SUMIF(GFIR2!$B$7:$B$19,'Summary sales'!$A31,GFIR2!$J$7:$J$19)</f>
        <v>4159</v>
      </c>
      <c r="Y31" s="269">
        <f>SUMIF(SARIMURNI!$B$7:$B$500,'Summary sales'!$A31,SARIMURNI!$J$7:$J$500)</f>
        <v>739.88000000012107</v>
      </c>
      <c r="Z31" s="263">
        <f>SUMIF(HLI!$B$7:$B$498,'Summary sales'!$A31,HLI!$J$7:$J$498)</f>
        <v>10974.429999999935</v>
      </c>
      <c r="AA31" s="269">
        <f>SUMIF(CERES!$B$7:$B$500,'Summary sales'!$A31,CERES!$J$7:$J$500)</f>
        <v>6165.9599999999627</v>
      </c>
      <c r="AB31" s="269">
        <f>SUMIF(KGM!$B$7:$B$499,'Summary sales'!$A31,KGM!$J$7:$J$499)</f>
        <v>1309.140000000014</v>
      </c>
      <c r="AC31" s="269">
        <f>SUMIF(ALT!$B$7:$B$117,'Summary sales'!$A31,ALT!$M$7:$M$117)</f>
        <v>1680.3399999999674</v>
      </c>
      <c r="AD31" s="263">
        <f ca="1">SUMIF(IDP!$B$7:$B$136,'Summary sales'!$A31,IDP!$O$7:$O$135)</f>
        <v>5659.8</v>
      </c>
      <c r="AE31" s="263">
        <f>SUMIF(FSI!$B$7:$B$501,'Summary sales'!$A31,FSI!$J$7:$J$501)</f>
        <v>0</v>
      </c>
      <c r="AF31" s="269">
        <f>SUMIF(EBM!$B$7:$B$498,'Summary sales'!$A31,EBM!$J$7:$J$498)</f>
        <v>70.294000000008964</v>
      </c>
      <c r="AG31" s="263">
        <f>SUMIF(CISF!$B$7:$B$498,'Summary sales'!$A31,CISF!$J$7:$J$498)</f>
        <v>3751</v>
      </c>
      <c r="AH31" s="263">
        <f>SUMIF(HANKOOK!$B$7:$B$498,'Summary sales'!$A31,HANKOOK!$J$7:$J$498)</f>
        <v>0</v>
      </c>
      <c r="AI31" s="263">
        <f>SUMIF(PUJ!$B$7:$B$500,'Summary sales'!$A31,PUJ!$J$7:$J$500)</f>
        <v>7066.2999999998137</v>
      </c>
      <c r="AJ31" s="263">
        <f>SUMIF(TORABIKACIKUPA!$B$7:$B$493,'Summary sales'!$A31,TORABIKACIKUPA!$L$7:$L$493)</f>
        <v>0</v>
      </c>
      <c r="AK31" s="263">
        <f>SUMIF(TORABIKAHF!$B$7:$B$504,'Summary sales'!$A31,TORABIKAHF!$L$7:$L$504)</f>
        <v>0</v>
      </c>
      <c r="AL31" s="263">
        <f>SUMIF(TORABIKAIC!$B$7:$B$492,'Summary sales'!$A31,TORABIKAIC!$L$7:$L$492)</f>
        <v>0</v>
      </c>
      <c r="AM31" s="263">
        <f>SUMIF(KALBEE!$B$7:$B$499,'Summary sales'!$A31,KALBEE!$J$7:$J$499)</f>
        <v>10471.5</v>
      </c>
      <c r="AN31" s="263">
        <f>SUMIF(TOYOBO!$B$7:$B$479,'Summary sales'!$A31,TOYOBO!$O$7:$O$479)</f>
        <v>0</v>
      </c>
      <c r="AO31" s="263">
        <f>SUMIF(KSNR!$B$7:$B$483,'Summary sales'!$A31,KSNR!$P$7:$P$483)</f>
        <v>0</v>
      </c>
      <c r="AP31" s="263">
        <f>SUMIF(KSN!$B$7:$B$481,'Summary sales'!$A31,KSN!$J$7:$J$481)</f>
        <v>6271.5699999999488</v>
      </c>
      <c r="AQ31" s="263">
        <f>SUMIF(KSNR!$B$7:$B$481,'Summary sales'!$A31,KSNR!$J$7:$J$481)</f>
        <v>7812.3100000000268</v>
      </c>
      <c r="AR31" s="263">
        <f>SUMIF(UMI!$B$7:$B$499,'Summary sales'!$A31,UMI!$J$7:$J$499)</f>
        <v>14271.188000001013</v>
      </c>
      <c r="AS31" s="263">
        <f>SUMIF(IPT!$B$7:$B$498,'Summary sales'!$A31,IPT!$J$7:$J$498)</f>
        <v>2751.6200000001118</v>
      </c>
      <c r="AT31" s="263">
        <f>SUMIF(KBRU!$B$8:$B$501,'Summary sales'!$A31,KBRU!$J$8:$J$501)</f>
        <v>691.0899999999674</v>
      </c>
      <c r="AU31" s="263">
        <f>SUMIF(AMI!$B$7:$B$498,'Summary sales'!$A31,AMI!$J$7:$J$498)</f>
        <v>9691.1699999999255</v>
      </c>
      <c r="AV31" s="263">
        <f>SUMIF(KA!$B$7:$B$500,'Summary sales'!$A31,KA!$J$7:$J$500)</f>
        <v>2057.0999999999767</v>
      </c>
      <c r="AW31" s="263">
        <f>SUMIF(KTN!$B$7:$B$498,'Summary sales'!$A31,KTN!$J$7:$J$498)</f>
        <v>1469.1199999998789</v>
      </c>
      <c r="AX31" s="263">
        <f>SUMIF(TOMIMOTO!$B$7:$B$498,'Summary sales'!$A31,TOMIMOTO!$J$7:$J$498)</f>
        <v>0</v>
      </c>
      <c r="AY31" s="263">
        <f>SUMIF(NIAGAGARAM!$B$7:$B$500,'Summary sales'!$A31,NIAGAGARAM!$J$7:$J$500)</f>
        <v>472.93000000005122</v>
      </c>
      <c r="AZ31" s="263">
        <f>SUMIF('PCI84'!$B$7:$B$500,'Summary sales'!$A31,'PCI84'!$J$7:$J$500)</f>
        <v>12171.120000000112</v>
      </c>
      <c r="BA31" s="263">
        <f>SUMIF(PCIM!$B$7:$B$500,'Summary sales'!$A31,PCIM!$J$7:$J$500)</f>
        <v>1238.0600000000559</v>
      </c>
      <c r="BB31" s="263">
        <f>SUMIF(INDOFOOD!$B$7:$B$500,'Summary sales'!$A31,INDOFOOD!$J$7:$J$500)</f>
        <v>4096.1699999999255</v>
      </c>
      <c r="BC31" s="263">
        <f>SUMIF(HCI!$B$7:$B$498,'Summary sales'!$A31,HCI!$J$7:$J$498)</f>
        <v>11568.760000000009</v>
      </c>
      <c r="BD31" s="263">
        <f>SUMIF(DIC!$B$7:$B$498,'Summary sales'!$A31,DIC!$J$7:$J$498)</f>
        <v>8416.9300000001676</v>
      </c>
      <c r="BE31" s="263">
        <f>SUMIF(ASAHIMAS!$B$7:$B$498,'Summary sales'!$A31,ASAHIMAS!$J$7:$J$498)</f>
        <v>44824.199999999255</v>
      </c>
      <c r="BF31" s="263">
        <f>SUMIF('ABC KOGEN'!B30:B61,'Summary sales'!$A31,'ABC KOGEN'!J30:J61)</f>
        <v>6972.9300000001676</v>
      </c>
      <c r="BG31" s="263">
        <f>SUMIF(ADP!$B$7:$B$498,'Summary sales'!$A31,ADP!$J$7:$J$498)</f>
        <v>663.11000000000058</v>
      </c>
      <c r="BH31" s="263">
        <f>SUMIF(Tongtji!$B$8:$B$499,'Summary sales'!$A31,Tongtji!$J$8:$J$499)</f>
        <v>2787.8000000007451</v>
      </c>
      <c r="BI31" s="263">
        <f>SUMIF(CITYMALL!$B$7:$B$500,'Summary sales'!$A31,CITYMALL!$K$7:$K$500)</f>
        <v>0</v>
      </c>
      <c r="BJ31" s="263">
        <f>SUMIF(PA!$B$7:$B$498,'Summary sales'!$A31,PA!$J$7:$J$498)</f>
        <v>742.36999999999534</v>
      </c>
      <c r="BK31" s="263">
        <f>SUMIF(RB!$B$7:$B$498,'Summary sales'!$A31,RB!$J$7:$J$498)</f>
        <v>3848.2399999997579</v>
      </c>
      <c r="BL31" s="263">
        <f>SUMIF(GFATOM!$B$7:$B$499,'Summary sales'!$A31,GFATOM!$J$7:$J$499)</f>
        <v>2587.6700000001583</v>
      </c>
      <c r="BM31" s="263">
        <f>SUMIF(GFKULIT!$B$7:$B$499,'Summary sales'!$A31,GFKULIT!$J$7:$J$499)</f>
        <v>0</v>
      </c>
      <c r="BN31" s="263">
        <f>SUMIF(SPJES!$B$7:$B$492,'Summary sales'!$A31,SPJES!$N$7:$N$492)</f>
        <v>0</v>
      </c>
      <c r="BO31" s="263">
        <f>SUMIF(HSK!$B$7:$B$500,'Summary sales'!$A31,HSK!$N$7:$N$500)</f>
        <v>0</v>
      </c>
      <c r="BP31" s="263">
        <f>SUMIF(SDM!$B$7:$B$499,'Summary sales'!$A31,SDM!$J$7:$J$499)</f>
        <v>2218.8300000000745</v>
      </c>
      <c r="BQ31" s="263">
        <f>SUMIF(HANKOOK!$B$7:$B$500,'Summary sales'!$A31,HANKOOK!$J$7:$J$500)</f>
        <v>0</v>
      </c>
      <c r="BR31" s="263">
        <f>SUMIF(JARGAS!$B$7:$B$498,'Summary sales'!$A31,JARGAS!$J$7:$J$498)</f>
        <v>2803.2200000000012</v>
      </c>
      <c r="BS31" s="263">
        <f>SUMIF(SBI!$B$7:$B$498,'Summary sales'!$A31,SBI!$J$7:$J$498)</f>
        <v>1552.3699999996461</v>
      </c>
      <c r="BT31" s="263">
        <f>SUMIF(PENTAWIRA!$B$7:$B$505,'Summary sales'!$A31,PENTAWIRA!$O$7:$O$505)</f>
        <v>8122.6180000000004</v>
      </c>
      <c r="BU31" s="263">
        <f>SUMIF(SPGLOBAL!$B$7:$B$517,'Summary sales'!$A31,SPGLOBAL!$M$7:$M$517)</f>
        <v>4584.1140000000596</v>
      </c>
    </row>
    <row r="32" spans="1:74">
      <c r="A32" s="234">
        <f t="shared" si="60"/>
        <v>46198</v>
      </c>
      <c r="B32" s="235">
        <f t="shared" ca="1" si="63"/>
        <v>1.0668173101642893</v>
      </c>
      <c r="C32" s="236">
        <f t="shared" si="64"/>
        <v>227490.73500000022</v>
      </c>
      <c r="D32" s="237">
        <v>149296.97000000003</v>
      </c>
      <c r="E32" s="238">
        <v>47210.899999999994</v>
      </c>
      <c r="F32" s="238">
        <v>13749.31</v>
      </c>
      <c r="G32" s="238">
        <v>0</v>
      </c>
      <c r="H32" s="238">
        <v>4424.3990000002086</v>
      </c>
      <c r="I32" s="264">
        <v>4658.7700000000004</v>
      </c>
      <c r="J32" s="238">
        <v>8150.3860000000004</v>
      </c>
      <c r="K32" s="264"/>
      <c r="L32" s="264"/>
      <c r="M32" s="265">
        <f t="shared" ca="1" si="59"/>
        <v>242691.05399999738</v>
      </c>
      <c r="N32" s="266">
        <f>SUMIF(CLIN!$C$7:$C$499,'Summary sales'!$A32,CLIN!$J$7:$J$499)</f>
        <v>1168.6700000001583</v>
      </c>
      <c r="O32" s="266">
        <f>SUMIF(BI!$B$7:$B$499,'Summary sales'!$A32,BI!$J$7:$J$499)</f>
        <v>1895.4900000002235</v>
      </c>
      <c r="P32" s="266">
        <f>SUMIF(MKG!$B$7:$B$498,'Summary sales'!$A32,MKG!$J$7:$J$498)</f>
        <v>1027.0299999997951</v>
      </c>
      <c r="Q32" s="266">
        <f>SUMIF(STM!$B$7:$B$499,'Summary sales'!$A32,STM!$J$7:$J$499)</f>
        <v>3248</v>
      </c>
      <c r="R32" s="266">
        <f>SUMIF(OAJ!$B$7:$B$498,'Summary sales'!$A32,OAJ!$J$7:$J$498)</f>
        <v>845.77000000001863</v>
      </c>
      <c r="S32" s="266">
        <f>SUMIF(NNI!$B$7:$B$499,'Summary sales'!$A32,NNI!$J$7:$J$499)</f>
        <v>0</v>
      </c>
      <c r="T32" s="266">
        <f>SUMIF(SHB!$B$7:$B$498,'Summary sales'!$A32,SHB!$J$7:$J$498)</f>
        <v>270.37999999997555</v>
      </c>
      <c r="U32" s="266">
        <f>SUMIF(GTL!$B$7:$B$499,'Summary sales'!$A32,GTL!$J$7:$J$499)</f>
        <v>894.53000000002794</v>
      </c>
      <c r="V32" s="266">
        <f>SUMIF(TWK!$B$7:$B$499,'Summary sales'!$A32,TWK!$J$7:$J$499)</f>
        <v>718.79000000003725</v>
      </c>
      <c r="W32" s="266">
        <f>SUMIF(BYC!$B$7:$B$498,'Summary sales'!$A32,BYC!$J$7:$J$498)</f>
        <v>5388.8100000005215</v>
      </c>
      <c r="X32" s="266">
        <f>SUMIF(GFIR!$B$7:$B$40,'Summary sales'!$A32,GFIR!$J$7:$J$40)+SUMIF(GFIR2!$B$7:$B$19,'Summary sales'!$A32,GFIR2!$J$7:$J$19)</f>
        <v>4408.269999999553</v>
      </c>
      <c r="Y32" s="266">
        <f>SUMIF(SARIMURNI!$B$7:$B$500,'Summary sales'!$A32,SARIMURNI!$J$7:$J$500)</f>
        <v>717.03000000002794</v>
      </c>
      <c r="Z32" s="266">
        <f>SUMIF(HLI!$B$7:$B$498,'Summary sales'!$A32,HLI!$J$7:$J$498)</f>
        <v>11305.919999999925</v>
      </c>
      <c r="AA32" s="266">
        <f>SUMIF(CERES!$B$7:$B$500,'Summary sales'!$A32,CERES!$J$7:$J$500)</f>
        <v>7965.7099999999627</v>
      </c>
      <c r="AB32" s="266">
        <f>SUMIF(KGM!$B$7:$B$499,'Summary sales'!$A32,KGM!$J$7:$J$499)</f>
        <v>1196.3200000000652</v>
      </c>
      <c r="AC32" s="266">
        <f>SUMIF(ALT!$B$7:$B$117,'Summary sales'!$A32,ALT!$M$7:$M$117)</f>
        <v>675.18400000000838</v>
      </c>
      <c r="AD32" s="266">
        <f ca="1">SUMIF(IDP!$B$7:$B$136,'Summary sales'!$A32,IDP!$O$7:$O$135)</f>
        <v>8192.01</v>
      </c>
      <c r="AE32" s="266">
        <f>SUMIF(FSI!$B$7:$B$501,'Summary sales'!$A32,FSI!$J$7:$J$501)</f>
        <v>0</v>
      </c>
      <c r="AF32" s="266">
        <f>SUMIF(EBM!$B$7:$B$498,'Summary sales'!$A32,EBM!$J$7:$J$498)</f>
        <v>75.564999999987776</v>
      </c>
      <c r="AG32" s="266">
        <f>SUMIF(CISF!$B$7:$B$498,'Summary sales'!$A32,CISF!$J$7:$J$498)</f>
        <v>3701</v>
      </c>
      <c r="AH32" s="266">
        <f>SUMIF(HANKOOK!$B$7:$B$498,'Summary sales'!$A32,HANKOOK!$J$7:$J$498)</f>
        <v>0</v>
      </c>
      <c r="AI32" s="266">
        <f>SUMIF(PUJ!$B$7:$B$500,'Summary sales'!$A32,PUJ!$J$7:$J$500)</f>
        <v>5837.5</v>
      </c>
      <c r="AJ32" s="266">
        <f>SUMIF(TORABIKACIKUPA!$B$7:$B$493,'Summary sales'!$A32,TORABIKACIKUPA!$L$7:$L$493)</f>
        <v>0</v>
      </c>
      <c r="AK32" s="266">
        <f>SUMIF(TORABIKAHF!$B$7:$B$504,'Summary sales'!$A32,TORABIKAHF!$L$7:$L$504)</f>
        <v>0</v>
      </c>
      <c r="AL32" s="266">
        <f>SUMIF(TORABIKAIC!$B$7:$B$492,'Summary sales'!$A32,TORABIKAIC!$L$7:$L$492)</f>
        <v>0</v>
      </c>
      <c r="AM32" s="266">
        <f>SUMIF(KALBEE!$B$7:$B$499,'Summary sales'!$A32,KALBEE!$J$7:$J$499)</f>
        <v>10054.100000000093</v>
      </c>
      <c r="AN32" s="266">
        <f>SUMIF(TOYOBO!$B$7:$B$479,'Summary sales'!$A32,TOYOBO!$O$7:$O$479)</f>
        <v>0</v>
      </c>
      <c r="AO32" s="266">
        <f>SUMIF(KSNR!$B$7:$B$483,'Summary sales'!$A32,KSNR!$P$7:$P$483)</f>
        <v>0</v>
      </c>
      <c r="AP32" s="266">
        <f>SUMIF(KSN!$B$7:$B$481,'Summary sales'!$A32,KSN!$J$7:$J$481)</f>
        <v>7506.390000000014</v>
      </c>
      <c r="AQ32" s="266">
        <f>SUMIF(KSNR!$B$7:$B$481,'Summary sales'!$A32,KSNR!$J$7:$J$481)</f>
        <v>9162.2399999999907</v>
      </c>
      <c r="AR32" s="266">
        <f>SUMIF(UMI!$B$7:$B$499,'Summary sales'!$A32,UMI!$J$7:$J$499)</f>
        <v>12463.162000000477</v>
      </c>
      <c r="AS32" s="266">
        <f>SUMIF(IPT!$B$7:$B$498,'Summary sales'!$A32,IPT!$J$7:$J$498)</f>
        <v>2500.8499999996275</v>
      </c>
      <c r="AT32" s="266">
        <f>SUMIF(KBRU!$B$8:$B$501,'Summary sales'!$A32,KBRU!$J$8:$J$501)</f>
        <v>978.71999999997206</v>
      </c>
      <c r="AU32" s="266">
        <f>SUMIF(AMI!$B$7:$B$498,'Summary sales'!$A32,AMI!$J$7:$J$498)</f>
        <v>9394.1200000001118</v>
      </c>
      <c r="AV32" s="266">
        <f>SUMIF(KA!$B$7:$B$500,'Summary sales'!$A32,KA!$J$7:$J$500)</f>
        <v>1972.7000000000116</v>
      </c>
      <c r="AW32" s="266">
        <f>SUMIF(KTN!$B$7:$B$498,'Summary sales'!$A32,KTN!$J$7:$J$498)</f>
        <v>1516.4899999999907</v>
      </c>
      <c r="AX32" s="266">
        <f>SUMIF(TOMIMOTO!$B$7:$B$498,'Summary sales'!$A32,TOMIMOTO!$J$7:$J$498)</f>
        <v>0</v>
      </c>
      <c r="AY32" s="266">
        <f>SUMIF(NIAGAGARAM!$B$7:$B$500,'Summary sales'!$A32,NIAGAGARAM!$J$7:$J$500)</f>
        <v>406.13000000000466</v>
      </c>
      <c r="AZ32" s="266">
        <f>SUMIF('PCI84'!$B$7:$B$500,'Summary sales'!$A32,'PCI84'!$J$7:$J$500)</f>
        <v>10104.439999999478</v>
      </c>
      <c r="BA32" s="266">
        <f>SUMIF(PCIM!$B$7:$B$500,'Summary sales'!$A32,PCIM!$J$7:$J$500)</f>
        <v>1226.3999999999069</v>
      </c>
      <c r="BB32" s="266">
        <f>SUMIF(INDOFOOD!$B$7:$B$500,'Summary sales'!$A32,INDOFOOD!$J$7:$J$500)</f>
        <v>3169.2700000004843</v>
      </c>
      <c r="BC32" s="266">
        <f>SUMIF(HCI!$B$7:$B$498,'Summary sales'!$A32,HCI!$J$7:$J$498)</f>
        <v>8788.6100000001024</v>
      </c>
      <c r="BD32" s="266">
        <f>SUMIF(DIC!$B$7:$B$498,'Summary sales'!$A32,DIC!$J$7:$J$498)</f>
        <v>7259.25</v>
      </c>
      <c r="BE32" s="266">
        <f>SUMIF(ASAHIMAS!$B$7:$B$498,'Summary sales'!$A32,ASAHIMAS!$J$7:$J$498)</f>
        <v>50115.949999999255</v>
      </c>
      <c r="BF32" s="266">
        <f>SUMIF('ABC KOGEN'!B31:B62,'Summary sales'!$A32,'ABC KOGEN'!J31:J62)</f>
        <v>5454.7799999997951</v>
      </c>
      <c r="BG32" s="266">
        <f>SUMIF(ADP!$B$7:$B$498,'Summary sales'!$A32,ADP!$J$7:$J$498)</f>
        <v>525.31000000000495</v>
      </c>
      <c r="BH32" s="266">
        <f>SUMIF(Tongtji!$B$8:$B$499,'Summary sales'!$A32,Tongtji!$J$8:$J$499)</f>
        <v>3723</v>
      </c>
      <c r="BI32" s="266">
        <f>SUMIF(CITYMALL!$B$7:$B$500,'Summary sales'!$A32,CITYMALL!$K$7:$K$500)</f>
        <v>0</v>
      </c>
      <c r="BJ32" s="266">
        <f>SUMIF(PA!$B$7:$B$498,'Summary sales'!$A32,PA!$J$7:$J$498)</f>
        <v>882.83000000007451</v>
      </c>
      <c r="BK32" s="266">
        <f>SUMIF(RB!$B$7:$B$498,'Summary sales'!$A32,RB!$J$7:$J$498)</f>
        <v>3830.1100000003353</v>
      </c>
      <c r="BL32" s="266">
        <f>SUMIF(GFATOM!$B$7:$B$499,'Summary sales'!$A32,GFATOM!$J$7:$J$499)</f>
        <v>1862.8499999998603</v>
      </c>
      <c r="BM32" s="266">
        <f>SUMIF(GFKULIT!$B$7:$B$499,'Summary sales'!$A32,GFKULIT!$J$7:$J$499)</f>
        <v>0</v>
      </c>
      <c r="BN32" s="266">
        <f>SUMIF(SPJES!$B$7:$B$492,'Summary sales'!$A32,SPJES!$N$7:$N$492)</f>
        <v>0</v>
      </c>
      <c r="BO32" s="266">
        <f>SUMIF(HSK!$B$7:$B$500,'Summary sales'!$A32,HSK!$N$7:$N$500)</f>
        <v>0</v>
      </c>
      <c r="BP32" s="266">
        <f>SUMIF(SDM!$B$7:$B$499,'Summary sales'!$A32,SDM!$J$7:$J$499)</f>
        <v>1683.2799999997951</v>
      </c>
      <c r="BQ32" s="266">
        <f>SUMIF(HANKOOK!$B$7:$B$500,'Summary sales'!$A32,HANKOOK!$J$7:$J$500)</f>
        <v>0</v>
      </c>
      <c r="BR32" s="266">
        <f>SUMIF(JARGAS!$B$7:$B$498,'Summary sales'!$A32,JARGAS!$J$7:$J$498)</f>
        <v>2796.6100000000006</v>
      </c>
      <c r="BS32" s="266">
        <f>SUMIF(SBI!$B$7:$B$498,'Summary sales'!$A32,SBI!$J$7:$J$498)</f>
        <v>3.4399999999441206</v>
      </c>
      <c r="BT32" s="266">
        <f>SUMIF(PENTAWIRA!$B$7:$B$505,'Summary sales'!$A32,PENTAWIRA!$O$7:$O$505)</f>
        <v>20788.260999999999</v>
      </c>
      <c r="BU32" s="266">
        <f>SUMIF(SPGLOBAL!$B$7:$B$517,'Summary sales'!$A32,SPGLOBAL!$M$7:$M$517)</f>
        <v>4989.7819999977946</v>
      </c>
    </row>
    <row r="33" spans="1:73">
      <c r="A33" s="229">
        <f t="shared" si="60"/>
        <v>46199</v>
      </c>
      <c r="B33" s="242">
        <f t="shared" ca="1" si="63"/>
        <v>0.97631371721801452</v>
      </c>
      <c r="C33" s="243">
        <f t="shared" si="64"/>
        <v>223228.65299999955</v>
      </c>
      <c r="D33" s="232">
        <v>149771.34000000003</v>
      </c>
      <c r="E33" s="239">
        <v>41187.35</v>
      </c>
      <c r="F33" s="233">
        <v>11358.8</v>
      </c>
      <c r="G33" s="239">
        <v>0</v>
      </c>
      <c r="H33" s="239">
        <v>4515.519999999553</v>
      </c>
      <c r="I33" s="260">
        <v>4097.62</v>
      </c>
      <c r="J33" s="233">
        <v>12298.022999999999</v>
      </c>
      <c r="K33" s="261"/>
      <c r="L33" s="260"/>
      <c r="M33" s="262">
        <f t="shared" ca="1" si="59"/>
        <v>217941.19599999985</v>
      </c>
      <c r="N33" s="263">
        <f>SUMIF(CLIN!$C$7:$C$499,'Summary sales'!$A33,CLIN!$J$7:$J$499)</f>
        <v>1285.559999999823</v>
      </c>
      <c r="O33" s="269">
        <f>SUMIF(BI!$B$7:$B$499,'Summary sales'!$A33,BI!$J$7:$J$499)</f>
        <v>1513.359999999404</v>
      </c>
      <c r="P33" s="269">
        <f>SUMIF(MKG!$B$7:$B$498,'Summary sales'!$A33,MKG!$J$7:$J$498)</f>
        <v>1167.2900000000373</v>
      </c>
      <c r="Q33" s="263">
        <f>SUMIF(STM!$B$7:$B$499,'Summary sales'!$A33,STM!$J$7:$J$499)</f>
        <v>3089.3999999999069</v>
      </c>
      <c r="R33" s="269">
        <f>SUMIF(OAJ!$B$7:$B$498,'Summary sales'!$A33,OAJ!$J$7:$J$498)</f>
        <v>697.46999999997206</v>
      </c>
      <c r="S33" s="269">
        <f>SUMIF(NNI!$B$7:$B$499,'Summary sales'!$A33,NNI!$J$7:$J$499)</f>
        <v>0</v>
      </c>
      <c r="T33" s="269">
        <f>SUMIF(SHB!$B$7:$B$498,'Summary sales'!$A33,SHB!$J$7:$J$498)</f>
        <v>52.630000000004657</v>
      </c>
      <c r="U33" s="269">
        <f>SUMIF(GTL!$B$7:$B$499,'Summary sales'!$A33,GTL!$J$7:$J$499)</f>
        <v>974.04000000003725</v>
      </c>
      <c r="V33" s="269">
        <f>SUMIF(TWK!$B$7:$B$499,'Summary sales'!$A33,TWK!$J$7:$J$499)</f>
        <v>641.86999999999534</v>
      </c>
      <c r="W33" s="263">
        <f>SUMIF(BYC!$B$7:$B$498,'Summary sales'!$A33,BYC!$J$7:$J$498)</f>
        <v>6034.4900000002235</v>
      </c>
      <c r="X33" s="269">
        <f>SUMIF(GFIR!$B$7:$B$40,'Summary sales'!$A33,GFIR!$J$7:$J$40)+SUMIF(GFIR2!$B$7:$B$19,'Summary sales'!$A33,GFIR2!$J$7:$J$19)</f>
        <v>3722.6000000000931</v>
      </c>
      <c r="Y33" s="269">
        <f>SUMIF(SARIMURNI!$B$7:$B$500,'Summary sales'!$A33,SARIMURNI!$J$7:$J$500)</f>
        <v>271.51000000000931</v>
      </c>
      <c r="Z33" s="263">
        <f>SUMIF(HLI!$B$7:$B$498,'Summary sales'!$A33,HLI!$J$7:$J$498)</f>
        <v>10891.910000000149</v>
      </c>
      <c r="AA33" s="273">
        <f>SUMIF(CERES!$B$7:$B$500,'Summary sales'!$A33,CERES!$J$7:$J$500)</f>
        <v>6016.25</v>
      </c>
      <c r="AB33" s="273">
        <f>SUMIF(KGM!$B$7:$B$499,'Summary sales'!$A33,KGM!$J$7:$J$499)</f>
        <v>1390.9000000000233</v>
      </c>
      <c r="AC33" s="273">
        <f>SUMIF(ALT!$B$7:$B$117,'Summary sales'!$A33,ALT!$M$7:$M$117)</f>
        <v>1572.4719999999506</v>
      </c>
      <c r="AD33" s="263">
        <f ca="1">SUMIF(IDP!$B$7:$B$136,'Summary sales'!$A33,IDP!$O$7:$O$135)</f>
        <v>5756.92</v>
      </c>
      <c r="AE33" s="263">
        <f>SUMIF(FSI!$B$7:$B$501,'Summary sales'!$A33,FSI!$J$7:$J$501)</f>
        <v>0</v>
      </c>
      <c r="AF33" s="269">
        <f>SUMIF(EBM!$B$7:$B$498,'Summary sales'!$A33,EBM!$J$7:$J$498)</f>
        <v>74.585000000006403</v>
      </c>
      <c r="AG33" s="263">
        <f>SUMIF(CISF!$B$7:$B$498,'Summary sales'!$A33,CISF!$J$7:$J$498)</f>
        <v>2634.5</v>
      </c>
      <c r="AH33" s="263">
        <f>SUMIF(HANKOOK!$B$7:$B$498,'Summary sales'!$A33,HANKOOK!$J$7:$J$498)</f>
        <v>0</v>
      </c>
      <c r="AI33" s="263">
        <f>SUMIF(PUJ!$B$7:$B$500,'Summary sales'!$A33,PUJ!$J$7:$J$500)</f>
        <v>7113.5</v>
      </c>
      <c r="AJ33" s="263">
        <f>SUMIF(TORABIKACIKUPA!$B$7:$B$493,'Summary sales'!$A33,TORABIKACIKUPA!$L$7:$L$493)</f>
        <v>0</v>
      </c>
      <c r="AK33" s="263">
        <f>SUMIF(TORABIKAHF!$B$7:$B$504,'Summary sales'!$A33,TORABIKAHF!$L$7:$L$504)</f>
        <v>0</v>
      </c>
      <c r="AL33" s="263">
        <f>SUMIF(TORABIKAIC!$B$7:$B$492,'Summary sales'!$A33,TORABIKAIC!$L$7:$L$492)</f>
        <v>0</v>
      </c>
      <c r="AM33" s="263">
        <f>SUMIF(KALBEE!$B$7:$B$499,'Summary sales'!$A33,KALBEE!$J$7:$J$499)</f>
        <v>6325.8000000000466</v>
      </c>
      <c r="AN33" s="263">
        <f>SUMIF(TOYOBO!$B$7:$B$479,'Summary sales'!$A33,TOYOBO!$O$7:$O$479)</f>
        <v>0</v>
      </c>
      <c r="AO33" s="263">
        <f>SUMIF(KSNR!$B$7:$B$483,'Summary sales'!$A33,KSNR!$P$7:$P$483)</f>
        <v>0</v>
      </c>
      <c r="AP33" s="263">
        <f>SUMIF(KSN!$B$7:$B$481,'Summary sales'!$A33,KSN!$J$7:$J$481)</f>
        <v>7534.9100000000326</v>
      </c>
      <c r="AQ33" s="263">
        <f>SUMIF(KSNR!$B$7:$B$481,'Summary sales'!$A33,KSNR!$J$7:$J$481)</f>
        <v>6904.1499999999942</v>
      </c>
      <c r="AR33" s="263">
        <f>SUMIF(UMI!$B$7:$B$499,'Summary sales'!$A33,UMI!$J$7:$J$499)</f>
        <v>11616.853000000119</v>
      </c>
      <c r="AS33" s="263">
        <f>SUMIF(IPT!$B$7:$B$498,'Summary sales'!$A33,IPT!$J$7:$J$498)</f>
        <v>2132.6399999996647</v>
      </c>
      <c r="AT33" s="263">
        <f>SUMIF(KBRU!$B$8:$B$501,'Summary sales'!$A33,KBRU!$J$8:$J$501)</f>
        <v>31.03000000002794</v>
      </c>
      <c r="AU33" s="263">
        <f>SUMIF(AMI!$B$7:$B$498,'Summary sales'!$A33,AMI!$J$7:$J$498)</f>
        <v>8686.7599999997765</v>
      </c>
      <c r="AV33" s="263">
        <f>SUMIF(KA!$B$7:$B$500,'Summary sales'!$A33,KA!$J$7:$J$500)</f>
        <v>1702.7000000000116</v>
      </c>
      <c r="AW33" s="263">
        <f>SUMIF(KTN!$B$7:$B$498,'Summary sales'!$A33,KTN!$J$7:$J$498)</f>
        <v>1504.4899999999907</v>
      </c>
      <c r="AX33" s="263">
        <f>SUMIF(TOMIMOTO!$B$7:$B$498,'Summary sales'!$A33,TOMIMOTO!$J$7:$J$498)</f>
        <v>0</v>
      </c>
      <c r="AY33" s="263">
        <f>SUMIF(NIAGAGARAM!$B$7:$B$500,'Summary sales'!$A33,NIAGAGARAM!$J$7:$J$500)</f>
        <v>357.32999999995809</v>
      </c>
      <c r="AZ33" s="263">
        <f>SUMIF('PCI84'!$B$7:$B$500,'Summary sales'!$A33,'PCI84'!$J$7:$J$500)</f>
        <v>10119.970000000671</v>
      </c>
      <c r="BA33" s="263">
        <f>SUMIF(PCIM!$B$7:$B$500,'Summary sales'!$A33,PCIM!$J$7:$J$500)</f>
        <v>1163.9200000001583</v>
      </c>
      <c r="BB33" s="263">
        <f>SUMIF(INDOFOOD!$B$7:$B$500,'Summary sales'!$A33,INDOFOOD!$J$7:$J$500)</f>
        <v>2827.2199999997392</v>
      </c>
      <c r="BC33" s="263">
        <f>SUMIF(HCI!$B$7:$B$498,'Summary sales'!$A33,HCI!$J$7:$J$498)</f>
        <v>7845.2800000000279</v>
      </c>
      <c r="BD33" s="263">
        <f>SUMIF(DIC!$B$7:$B$498,'Summary sales'!$A33,DIC!$J$7:$J$498)</f>
        <v>8244.5299999997951</v>
      </c>
      <c r="BE33" s="263">
        <f>SUMIF(ASAHIMAS!$B$7:$B$498,'Summary sales'!$A33,ASAHIMAS!$J$7:$J$498)</f>
        <v>50330.320000000298</v>
      </c>
      <c r="BF33" s="263">
        <f>SUMIF('ABC KOGEN'!B32:B63,'Summary sales'!$A33,'ABC KOGEN'!J32:J63)</f>
        <v>3393.8800000003539</v>
      </c>
      <c r="BG33" s="263">
        <f>SUMIF(ADP!$B$7:$B$498,'Summary sales'!$A33,ADP!$J$7:$J$498)</f>
        <v>785.7699999999968</v>
      </c>
      <c r="BH33" s="263">
        <f>SUMIF(Tongtji!$B$8:$B$499,'Summary sales'!$A33,Tongtji!$J$8:$J$499)</f>
        <v>2232.5</v>
      </c>
      <c r="BI33" s="263">
        <f>SUMIF(CITYMALL!$B$7:$B$500,'Summary sales'!$A33,CITYMALL!$K$7:$K$500)</f>
        <v>0</v>
      </c>
      <c r="BJ33" s="263">
        <f>SUMIF(PA!$B$7:$B$498,'Summary sales'!$A33,PA!$J$7:$J$498)</f>
        <v>867.57999999995809</v>
      </c>
      <c r="BK33" s="263">
        <f>SUMIF(RB!$B$7:$B$498,'Summary sales'!$A33,RB!$J$7:$J$498)</f>
        <v>3083.5699999998324</v>
      </c>
      <c r="BL33" s="263">
        <f>SUMIF(GFATOM!$B$7:$B$499,'Summary sales'!$A33,GFATOM!$J$7:$J$499)</f>
        <v>3676.0100000000093</v>
      </c>
      <c r="BM33" s="263">
        <f>SUMIF(GFKULIT!$B$7:$B$499,'Summary sales'!$A33,GFKULIT!$J$7:$J$499)</f>
        <v>0</v>
      </c>
      <c r="BN33" s="263">
        <f>SUMIF(SPJES!$B$7:$B$492,'Summary sales'!$A33,SPJES!$N$7:$N$492)</f>
        <v>0</v>
      </c>
      <c r="BO33" s="263">
        <f>SUMIF(HSK!$B$7:$B$500,'Summary sales'!$A33,HSK!$N$7:$N$500)</f>
        <v>0</v>
      </c>
      <c r="BP33" s="263">
        <f>SUMIF(SDM!$B$7:$B$499,'Summary sales'!$A33,SDM!$J$7:$J$499)</f>
        <v>1657.6400000001304</v>
      </c>
      <c r="BQ33" s="263">
        <f>SUMIF(HANKOOK!$B$7:$B$500,'Summary sales'!$A33,HANKOOK!$J$7:$J$500)</f>
        <v>0</v>
      </c>
      <c r="BR33" s="263">
        <f>SUMIF(JARGAS!$B$7:$B$498,'Summary sales'!$A33,JARGAS!$J$7:$J$498)</f>
        <v>2842.6900000000023</v>
      </c>
      <c r="BS33" s="263">
        <f>SUMIF(SBI!$B$7:$B$498,'Summary sales'!$A33,SBI!$J$7:$J$498)</f>
        <v>49.360000000335276</v>
      </c>
      <c r="BT33" s="263">
        <f>SUMIF(PENTAWIRA!$B$7:$B$505,'Summary sales'!$A33,PENTAWIRA!$O$7:$O$505)</f>
        <v>7945.5290000000005</v>
      </c>
      <c r="BU33" s="263">
        <f>SUMIF(SPGLOBAL!$B$7:$B$517,'Summary sales'!$A33,SPGLOBAL!$M$7:$M$517)</f>
        <v>9177.5069999992847</v>
      </c>
    </row>
    <row r="34" spans="1:73">
      <c r="A34" s="234">
        <f t="shared" si="60"/>
        <v>46200</v>
      </c>
      <c r="B34" s="235">
        <f t="shared" ca="1" si="63"/>
        <v>1.0014284889923875</v>
      </c>
      <c r="C34" s="236">
        <f t="shared" si="64"/>
        <v>208992.86000000217</v>
      </c>
      <c r="D34" s="237">
        <v>137522.44999999998</v>
      </c>
      <c r="E34" s="238">
        <v>47177.700000000004</v>
      </c>
      <c r="F34" s="238">
        <v>11503.58</v>
      </c>
      <c r="G34" s="238">
        <v>0</v>
      </c>
      <c r="H34" s="238">
        <v>4432.4110000021756</v>
      </c>
      <c r="I34" s="264">
        <v>0</v>
      </c>
      <c r="J34" s="238">
        <v>8356.719000000001</v>
      </c>
      <c r="K34" s="264"/>
      <c r="L34" s="264"/>
      <c r="M34" s="265">
        <f t="shared" ca="1" si="59"/>
        <v>209291.40399999975</v>
      </c>
      <c r="N34" s="266">
        <f>SUMIF(CLIN!$C$7:$C$499,'Summary sales'!$A34,CLIN!$J$7:$J$499)</f>
        <v>939.01000000000931</v>
      </c>
      <c r="O34" s="266">
        <f>SUMIF(BI!$B$7:$B$499,'Summary sales'!$A34,BI!$J$7:$J$499)</f>
        <v>445.91000000014901</v>
      </c>
      <c r="P34" s="266">
        <f>SUMIF(MKG!$B$7:$B$498,'Summary sales'!$A34,MKG!$J$7:$J$498)</f>
        <v>995.07000000029802</v>
      </c>
      <c r="Q34" s="266">
        <f>SUMIF(STM!$B$7:$B$499,'Summary sales'!$A34,STM!$J$7:$J$499)</f>
        <v>3922.8999999999069</v>
      </c>
      <c r="R34" s="266">
        <f>SUMIF(OAJ!$B$7:$B$498,'Summary sales'!$A34,OAJ!$J$7:$J$498)</f>
        <v>817.82000000006519</v>
      </c>
      <c r="S34" s="266">
        <f>SUMIF(NNI!$B$7:$B$499,'Summary sales'!$A34,NNI!$J$7:$J$499)</f>
        <v>0</v>
      </c>
      <c r="T34" s="266">
        <f>SUMIF(SHB!$B$7:$B$498,'Summary sales'!$A34,SHB!$J$7:$J$498)</f>
        <v>0</v>
      </c>
      <c r="U34" s="266">
        <f>SUMIF(GTL!$B$7:$B$499,'Summary sales'!$A34,GTL!$J$7:$J$499)</f>
        <v>689.06999999994878</v>
      </c>
      <c r="V34" s="266">
        <f>SUMIF(TWK!$B$7:$B$499,'Summary sales'!$A34,TWK!$J$7:$J$499)</f>
        <v>533.63000000000466</v>
      </c>
      <c r="W34" s="266">
        <f>SUMIF(BYC!$B$7:$B$498,'Summary sales'!$A34,BYC!$J$7:$J$498)</f>
        <v>6206.519999999553</v>
      </c>
      <c r="X34" s="266">
        <f>SUMIF(GFIR!$B$7:$B$40,'Summary sales'!$A34,GFIR!$J$7:$J$40)+SUMIF(GFIR2!$B$7:$B$19,'Summary sales'!$A34,GFIR2!$J$7:$J$19)</f>
        <v>2932.160000000149</v>
      </c>
      <c r="Y34" s="266">
        <f>SUMIF(SARIMURNI!$B$7:$B$500,'Summary sales'!$A34,SARIMURNI!$J$7:$J$500)</f>
        <v>144.5199999997858</v>
      </c>
      <c r="Z34" s="266">
        <f>SUMIF(HLI!$B$7:$B$498,'Summary sales'!$A34,HLI!$J$7:$J$498)</f>
        <v>10422.979999999981</v>
      </c>
      <c r="AA34" s="266">
        <f>SUMIF(CERES!$B$7:$B$500,'Summary sales'!$A34,CERES!$J$7:$J$500)</f>
        <v>4454.6400000001304</v>
      </c>
      <c r="AB34" s="266">
        <f>SUMIF(KGM!$B$7:$B$499,'Summary sales'!$A34,KGM!$J$7:$J$499)</f>
        <v>1137.9599999999627</v>
      </c>
      <c r="AC34" s="266">
        <f>SUMIF(ALT!$B$7:$B$117,'Summary sales'!$A34,ALT!$M$7:$M$117)</f>
        <v>642.21100000001024</v>
      </c>
      <c r="AD34" s="266">
        <f ca="1">SUMIF(IDP!$B$7:$B$136,'Summary sales'!$A34,IDP!$O$7:$O$135)</f>
        <v>5876.51</v>
      </c>
      <c r="AE34" s="266">
        <f>SUMIF(FSI!$B$7:$B$501,'Summary sales'!$A34,FSI!$J$7:$J$501)</f>
        <v>0</v>
      </c>
      <c r="AF34" s="266">
        <f>SUMIF(EBM!$B$7:$B$498,'Summary sales'!$A34,EBM!$J$7:$J$498)</f>
        <v>68.127999999996973</v>
      </c>
      <c r="AG34" s="266">
        <f>SUMIF(CISF!$B$7:$B$498,'Summary sales'!$A34,CISF!$J$7:$J$498)</f>
        <v>3747.2999999998137</v>
      </c>
      <c r="AH34" s="266">
        <f>SUMIF(HANKOOK!$B$7:$B$498,'Summary sales'!$A34,HANKOOK!$J$7:$J$498)</f>
        <v>0</v>
      </c>
      <c r="AI34" s="266">
        <f>SUMIF(PUJ!$B$7:$B$500,'Summary sales'!$A34,PUJ!$J$7:$J$500)</f>
        <v>7355.2000000001863</v>
      </c>
      <c r="AJ34" s="266">
        <f>SUMIF(TORABIKACIKUPA!$B$7:$B$493,'Summary sales'!$A34,TORABIKACIKUPA!$L$7:$L$493)</f>
        <v>0</v>
      </c>
      <c r="AK34" s="266">
        <f>SUMIF(TORABIKAHF!$B$7:$B$504,'Summary sales'!$A34,TORABIKAHF!$L$7:$L$504)</f>
        <v>0</v>
      </c>
      <c r="AL34" s="266">
        <f>SUMIF(TORABIKAIC!$B$7:$B$492,'Summary sales'!$A34,TORABIKAIC!$L$7:$L$492)</f>
        <v>0</v>
      </c>
      <c r="AM34" s="266">
        <f>SUMIF(KALBEE!$B$7:$B$499,'Summary sales'!$A34,KALBEE!$J$7:$J$499)</f>
        <v>12273.699999999953</v>
      </c>
      <c r="AN34" s="266">
        <f>SUMIF(TOYOBO!$B$7:$B$479,'Summary sales'!$A34,TOYOBO!$O$7:$O$479)</f>
        <v>0</v>
      </c>
      <c r="AO34" s="266">
        <f>SUMIF(KSNR!$B$7:$B$483,'Summary sales'!$A34,KSNR!$P$7:$P$483)</f>
        <v>0</v>
      </c>
      <c r="AP34" s="266">
        <f>SUMIF(KSN!$B$7:$B$481,'Summary sales'!$A34,KSN!$J$7:$J$481)</f>
        <v>11353.410000000033</v>
      </c>
      <c r="AQ34" s="266">
        <f>SUMIF(KSNR!$B$7:$B$481,'Summary sales'!$A34,KSNR!$J$7:$J$481)</f>
        <v>5208.3099999999977</v>
      </c>
      <c r="AR34" s="266">
        <f>SUMIF(UMI!$B$7:$B$499,'Summary sales'!$A34,UMI!$J$7:$J$499)</f>
        <v>11813.826999999583</v>
      </c>
      <c r="AS34" s="266">
        <f>SUMIF(IPT!$B$7:$B$498,'Summary sales'!$A34,IPT!$J$7:$J$498)</f>
        <v>1682.9599999999627</v>
      </c>
      <c r="AT34" s="266">
        <f>SUMIF(KBRU!$B$8:$B$501,'Summary sales'!$A34,KBRU!$J$8:$J$501)</f>
        <v>977.05999999993946</v>
      </c>
      <c r="AU34" s="266">
        <f>SUMIF(AMI!$B$7:$B$498,'Summary sales'!$A34,AMI!$J$7:$J$498)</f>
        <v>6368.7900000000373</v>
      </c>
      <c r="AV34" s="266">
        <f>SUMIF(KA!$B$7:$B$500,'Summary sales'!$A34,KA!$J$7:$J$500)</f>
        <v>0</v>
      </c>
      <c r="AW34" s="266">
        <f>SUMIF(KTN!$B$7:$B$498,'Summary sales'!$A34,KTN!$J$7:$J$498)</f>
        <v>1574.5300000000279</v>
      </c>
      <c r="AX34" s="266">
        <f>SUMIF(TOMIMOTO!$B$7:$B$498,'Summary sales'!$A34,TOMIMOTO!$J$7:$J$498)</f>
        <v>0</v>
      </c>
      <c r="AY34" s="266">
        <f>SUMIF(NIAGAGARAM!$B$7:$B$500,'Summary sales'!$A34,NIAGAGARAM!$J$7:$J$500)</f>
        <v>0</v>
      </c>
      <c r="AZ34" s="266">
        <f>SUMIF('PCI84'!$B$7:$B$500,'Summary sales'!$A34,'PCI84'!$J$7:$J$500)</f>
        <v>10176.709999999963</v>
      </c>
      <c r="BA34" s="266">
        <f>SUMIF(PCIM!$B$7:$B$500,'Summary sales'!$A34,PCIM!$J$7:$J$500)</f>
        <v>1028.2399999999907</v>
      </c>
      <c r="BB34" s="266">
        <f>SUMIF(INDOFOOD!$B$7:$B$500,'Summary sales'!$A34,INDOFOOD!$J$7:$J$500)</f>
        <v>1234.6100000003353</v>
      </c>
      <c r="BC34" s="266">
        <f>SUMIF(HCI!$B$7:$B$498,'Summary sales'!$A34,HCI!$J$7:$J$498)</f>
        <v>6291.3200000000652</v>
      </c>
      <c r="BD34" s="266">
        <f>SUMIF(DIC!$B$7:$B$498,'Summary sales'!$A34,DIC!$J$7:$J$498)</f>
        <v>8370.9500000001863</v>
      </c>
      <c r="BE34" s="266">
        <f>SUMIF(ASAHIMAS!$B$7:$B$498,'Summary sales'!$A34,ASAHIMAS!$J$7:$J$498)</f>
        <v>51670.490000000224</v>
      </c>
      <c r="BF34" s="266">
        <f>SUMIF('ABC KOGEN'!B33:B64,'Summary sales'!$A34,'ABC KOGEN'!J33:J64)</f>
        <v>3870.7099999999627</v>
      </c>
      <c r="BG34" s="266">
        <f>SUMIF(ADP!$B$7:$B$498,'Summary sales'!$A34,ADP!$J$7:$J$498)</f>
        <v>249.34999999999854</v>
      </c>
      <c r="BH34" s="266">
        <f>SUMIF(Tongtji!$B$8:$B$499,'Summary sales'!$A34,Tongtji!$J$8:$J$499)</f>
        <v>2508.0999999996275</v>
      </c>
      <c r="BI34" s="266">
        <f>SUMIF(CITYMALL!$B$7:$B$500,'Summary sales'!$A34,CITYMALL!$K$7:$K$500)</f>
        <v>0</v>
      </c>
      <c r="BJ34" s="266">
        <f>SUMIF(PA!$B$7:$B$498,'Summary sales'!$A34,PA!$J$7:$J$498)</f>
        <v>856.0899999999674</v>
      </c>
      <c r="BK34" s="266">
        <f>SUMIF(RB!$B$7:$B$498,'Summary sales'!$A34,RB!$J$7:$J$498)</f>
        <v>3863.5600000000559</v>
      </c>
      <c r="BL34" s="266">
        <f>SUMIF(GFATOM!$B$7:$B$499,'Summary sales'!$A34,GFATOM!$J$7:$J$499)</f>
        <v>555.95000000018626</v>
      </c>
      <c r="BM34" s="266">
        <f>SUMIF(GFKULIT!$B$7:$B$499,'Summary sales'!$A34,GFKULIT!$J$7:$J$499)</f>
        <v>0</v>
      </c>
      <c r="BN34" s="266">
        <f>SUMIF(SPJES!$B$7:$B$492,'Summary sales'!$A34,SPJES!$N$7:$N$492)</f>
        <v>0</v>
      </c>
      <c r="BO34" s="266">
        <f>SUMIF(HSK!$B$7:$B$500,'Summary sales'!$A34,HSK!$N$7:$N$500)</f>
        <v>0</v>
      </c>
      <c r="BP34" s="266">
        <f>SUMIF(SDM!$B$7:$B$499,'Summary sales'!$A34,SDM!$J$7:$J$499)</f>
        <v>0</v>
      </c>
      <c r="BQ34" s="266">
        <f>SUMIF(HANKOOK!$B$7:$B$500,'Summary sales'!$A34,HANKOOK!$J$7:$J$500)</f>
        <v>0</v>
      </c>
      <c r="BR34" s="266">
        <f>SUMIF(JARGAS!$B$7:$B$498,'Summary sales'!$A34,JARGAS!$J$7:$J$498)</f>
        <v>2706.8499999999913</v>
      </c>
      <c r="BS34" s="266">
        <f>SUMIF(SBI!$B$7:$B$498,'Summary sales'!$A34,SBI!$J$7:$J$498)</f>
        <v>966.9499999997206</v>
      </c>
      <c r="BT34" s="266">
        <f>SUMIF(PENTAWIRA!$B$7:$B$505,'Summary sales'!$A34,PENTAWIRA!$O$7:$O$505)</f>
        <v>12357.397999999999</v>
      </c>
      <c r="BU34" s="266">
        <f>SUMIF(SPGLOBAL!$B$7:$B$517,'Summary sales'!$A34,SPGLOBAL!$M$7:$M$517)</f>
        <v>0</v>
      </c>
    </row>
    <row r="35" spans="1:73">
      <c r="A35" s="229">
        <f t="shared" si="60"/>
        <v>46201</v>
      </c>
      <c r="B35" s="242">
        <f t="shared" ca="1" si="63"/>
        <v>0.84127545238209112</v>
      </c>
      <c r="C35" s="243">
        <f t="shared" si="64"/>
        <v>225530.36399999983</v>
      </c>
      <c r="D35" s="232">
        <v>139795.89000000001</v>
      </c>
      <c r="E35" s="239">
        <v>46679.060000000005</v>
      </c>
      <c r="F35" s="233">
        <v>13663.779999999999</v>
      </c>
      <c r="G35" s="239">
        <v>0</v>
      </c>
      <c r="H35" s="239">
        <v>9084.7829999998212</v>
      </c>
      <c r="I35" s="260">
        <v>4022.12</v>
      </c>
      <c r="J35" s="233">
        <v>12284.731</v>
      </c>
      <c r="K35" s="261"/>
      <c r="L35" s="260"/>
      <c r="M35" s="262">
        <f t="shared" ca="1" si="59"/>
        <v>189733.15899999754</v>
      </c>
      <c r="N35" s="263">
        <f>SUMIF(CLIN!$C$7:$C$499,'Summary sales'!$A35,CLIN!$J$7:$J$499)</f>
        <v>686.55000000004657</v>
      </c>
      <c r="O35" s="269">
        <f>SUMIF(BI!$B$7:$B$499,'Summary sales'!$A35,BI!$J$7:$J$499)</f>
        <v>539.13000000081956</v>
      </c>
      <c r="P35" s="269">
        <f>SUMIF(MKG!$B$7:$B$498,'Summary sales'!$A35,MKG!$J$7:$J$498)</f>
        <v>614.56999999983236</v>
      </c>
      <c r="Q35" s="263">
        <f>SUMIF(STM!$B$7:$B$499,'Summary sales'!$A35,STM!$J$7:$J$499)</f>
        <v>1124.1100000003353</v>
      </c>
      <c r="R35" s="269">
        <f>SUMIF(OAJ!$B$7:$B$498,'Summary sales'!$A35,OAJ!$J$7:$J$498)</f>
        <v>391.88000000000466</v>
      </c>
      <c r="S35" s="269">
        <f>SUMIF(NNI!$B$7:$B$499,'Summary sales'!$A35,NNI!$J$7:$J$499)</f>
        <v>0</v>
      </c>
      <c r="T35" s="269">
        <f>SUMIF(SHB!$B$7:$B$498,'Summary sales'!$A35,SHB!$J$7:$J$498)</f>
        <v>12.610000000015134</v>
      </c>
      <c r="U35" s="269">
        <f>SUMIF(GTL!$B$7:$B$499,'Summary sales'!$A35,GTL!$J$7:$J$499)</f>
        <v>757.56000000005588</v>
      </c>
      <c r="V35" s="269">
        <f>SUMIF(TWK!$B$7:$B$499,'Summary sales'!$A35,TWK!$J$7:$J$499)</f>
        <v>450.07999999995809</v>
      </c>
      <c r="W35" s="263">
        <f>SUMIF(BYC!$B$7:$B$498,'Summary sales'!$A35,BYC!$J$7:$J$498)</f>
        <v>304.33999999985099</v>
      </c>
      <c r="X35" s="269">
        <f>SUMIF(GFIR!$B$7:$B$40,'Summary sales'!$A35,GFIR!$J$7:$J$40)+SUMIF(GFIR2!$B$7:$B$19,'Summary sales'!$A35,GFIR2!$J$7:$J$19)</f>
        <v>3345.2799999997951</v>
      </c>
      <c r="Y35" s="269">
        <f>SUMIF(SARIMURNI!$B$7:$B$500,'Summary sales'!$A35,SARIMURNI!$J$7:$J$500)</f>
        <v>1830.3600000001024</v>
      </c>
      <c r="Z35" s="263">
        <f>SUMIF(HLI!$B$7:$B$498,'Summary sales'!$A35,HLI!$J$7:$J$498)</f>
        <v>10836.909999999916</v>
      </c>
      <c r="AA35" s="273">
        <f>SUMIF(CERES!$B$7:$B$500,'Summary sales'!$A35,CERES!$J$7:$J$500)</f>
        <v>4066.9199999999255</v>
      </c>
      <c r="AB35" s="273">
        <f>SUMIF(KGM!$B$7:$B$499,'Summary sales'!$A35,KGM!$J$7:$J$499)</f>
        <v>1267.3800000000047</v>
      </c>
      <c r="AC35" s="273">
        <f>SUMIF(ALT!$B$7:$B$117,'Summary sales'!$A35,ALT!$M$7:$M$117)</f>
        <v>0</v>
      </c>
      <c r="AD35" s="263">
        <f ca="1">SUMIF(IDP!$B$7:$B$136,'Summary sales'!$A35,IDP!$O$7:$O$135)</f>
        <v>5352.3099999999995</v>
      </c>
      <c r="AE35" s="263">
        <f>SUMIF(FSI!$B$7:$B$501,'Summary sales'!$A35,FSI!$J$7:$J$501)</f>
        <v>0</v>
      </c>
      <c r="AF35" s="269">
        <f>SUMIF(EBM!$B$7:$B$498,'Summary sales'!$A35,EBM!$J$7:$J$498)</f>
        <v>40.756000000008498</v>
      </c>
      <c r="AG35" s="263">
        <f>SUMIF(CISF!$B$7:$B$498,'Summary sales'!$A35,CISF!$J$7:$J$498)</f>
        <v>129.29999999981374</v>
      </c>
      <c r="AH35" s="263">
        <f>SUMIF(HANKOOK!$B$7:$B$498,'Summary sales'!$A35,HANKOOK!$J$7:$J$498)</f>
        <v>0</v>
      </c>
      <c r="AI35" s="263">
        <f>SUMIF(PUJ!$B$7:$B$500,'Summary sales'!$A35,PUJ!$J$7:$J$500)</f>
        <v>966</v>
      </c>
      <c r="AJ35" s="263">
        <f>SUMIF(TORABIKACIKUPA!$B$7:$B$493,'Summary sales'!$A35,TORABIKACIKUPA!$L$7:$L$493)</f>
        <v>0</v>
      </c>
      <c r="AK35" s="263">
        <f>SUMIF(TORABIKAHF!$B$7:$B$504,'Summary sales'!$A35,TORABIKAHF!$L$7:$L$504)</f>
        <v>0</v>
      </c>
      <c r="AL35" s="263">
        <f>SUMIF(TORABIKAIC!$B$7:$B$492,'Summary sales'!$A35,TORABIKAIC!$L$7:$L$492)</f>
        <v>0</v>
      </c>
      <c r="AM35" s="263">
        <f>SUMIF(KALBEE!$B$7:$B$499,'Summary sales'!$A35,KALBEE!$J$7:$J$499)</f>
        <v>9777</v>
      </c>
      <c r="AN35" s="263">
        <f>SUMIF(TOYOBO!$B$7:$B$479,'Summary sales'!$A35,TOYOBO!$O$7:$O$479)</f>
        <v>0</v>
      </c>
      <c r="AO35" s="263">
        <f>SUMIF(KSNR!$B$7:$B$483,'Summary sales'!$A35,KSNR!$P$7:$P$483)</f>
        <v>0</v>
      </c>
      <c r="AP35" s="263">
        <f>SUMIF(KSN!$B$7:$B$481,'Summary sales'!$A35,KSN!$J$7:$J$481)</f>
        <v>13342.54999999993</v>
      </c>
      <c r="AQ35" s="263">
        <f>SUMIF(KSNR!$B$7:$B$481,'Summary sales'!$A35,KSNR!$J$7:$J$481)</f>
        <v>5474.7000000000116</v>
      </c>
      <c r="AR35" s="263">
        <f>SUMIF(UMI!$B$7:$B$499,'Summary sales'!$A35,UMI!$J$7:$J$499)</f>
        <v>7495.1639999970794</v>
      </c>
      <c r="AS35" s="263">
        <f>SUMIF(IPT!$B$7:$B$498,'Summary sales'!$A35,IPT!$J$7:$J$498)</f>
        <v>1655.890000000596</v>
      </c>
      <c r="AT35" s="263">
        <f>SUMIF(KBRU!$B$8:$B$501,'Summary sales'!$A35,KBRU!$J$8:$J$501)</f>
        <v>0</v>
      </c>
      <c r="AU35" s="263">
        <f>SUMIF(AMI!$B$7:$B$498,'Summary sales'!$A35,AMI!$J$7:$J$498)</f>
        <v>5339.4799999995157</v>
      </c>
      <c r="AV35" s="263">
        <f>SUMIF(KA!$B$7:$B$500,'Summary sales'!$A35,KA!$J$7:$J$500)</f>
        <v>0</v>
      </c>
      <c r="AW35" s="263">
        <f>SUMIF(KTN!$B$7:$B$498,'Summary sales'!$A35,KTN!$J$7:$J$498)</f>
        <v>1517.9799999999814</v>
      </c>
      <c r="AX35" s="263">
        <f>SUMIF(TOMIMOTO!$B$7:$B$498,'Summary sales'!$A35,TOMIMOTO!$J$7:$J$498)</f>
        <v>0</v>
      </c>
      <c r="AY35" s="263">
        <f>SUMIF(NIAGAGARAM!$B$7:$B$500,'Summary sales'!$A35,NIAGAGARAM!$J$7:$J$500)</f>
        <v>0</v>
      </c>
      <c r="AZ35" s="263">
        <f>SUMIF('PCI84'!$B$7:$B$500,'Summary sales'!$A35,'PCI84'!$J$7:$J$500)</f>
        <v>8111.4899999992922</v>
      </c>
      <c r="BA35" s="263">
        <f>SUMIF(PCIM!$B$7:$B$500,'Summary sales'!$A35,PCIM!$J$7:$J$500)</f>
        <v>1061.4599999999627</v>
      </c>
      <c r="BB35" s="263">
        <f>SUMIF(INDOFOOD!$B$7:$B$500,'Summary sales'!$A35,INDOFOOD!$J$7:$J$500)</f>
        <v>2693.0099999997765</v>
      </c>
      <c r="BC35" s="263">
        <f>SUMIF(HCI!$B$7:$B$498,'Summary sales'!$A35,HCI!$J$7:$J$498)</f>
        <v>0</v>
      </c>
      <c r="BD35" s="263">
        <f>SUMIF(DIC!$B$7:$B$498,'Summary sales'!$A35,DIC!$J$7:$J$498)</f>
        <v>9537.2299999999814</v>
      </c>
      <c r="BE35" s="263">
        <f>SUMIF(ASAHIMAS!$B$7:$B$498,'Summary sales'!$A35,ASAHIMAS!$J$7:$J$498)</f>
        <v>54341.160000000149</v>
      </c>
      <c r="BF35" s="263">
        <f>SUMIF('ABC KOGEN'!B34:B65,'Summary sales'!$A35,'ABC KOGEN'!J34:J65)</f>
        <v>4088.0299999997951</v>
      </c>
      <c r="BG35" s="263">
        <f>SUMIF(ADP!$B$7:$B$498,'Summary sales'!$A35,ADP!$J$7:$J$498)</f>
        <v>0</v>
      </c>
      <c r="BH35" s="263">
        <f>SUMIF(Tongtji!$B$8:$B$499,'Summary sales'!$A35,Tongtji!$J$8:$J$499)</f>
        <v>3171.0999999996275</v>
      </c>
      <c r="BI35" s="263">
        <f>SUMIF(CITYMALL!$B$7:$B$500,'Summary sales'!$A35,CITYMALL!$K$7:$K$500)</f>
        <v>0</v>
      </c>
      <c r="BJ35" s="263">
        <f>SUMIF(PA!$B$7:$B$498,'Summary sales'!$A35,PA!$J$7:$J$498)</f>
        <v>695.39000000001397</v>
      </c>
      <c r="BK35" s="263">
        <f>SUMIF(RB!$B$7:$B$498,'Summary sales'!$A35,RB!$J$7:$J$498)</f>
        <v>3692.6399999996647</v>
      </c>
      <c r="BL35" s="263">
        <f>SUMIF(GFATOM!$B$7:$B$499,'Summary sales'!$A35,GFATOM!$J$7:$J$499)</f>
        <v>803.80999999982305</v>
      </c>
      <c r="BM35" s="263">
        <f>SUMIF(GFKULIT!$B$7:$B$499,'Summary sales'!$A35,GFKULIT!$J$7:$J$499)</f>
        <v>0</v>
      </c>
      <c r="BN35" s="263">
        <f>SUMIF(SPJES!$B$7:$B$492,'Summary sales'!$A35,SPJES!$N$7:$N$492)</f>
        <v>0</v>
      </c>
      <c r="BO35" s="263">
        <f>SUMIF(HSK!$B$7:$B$500,'Summary sales'!$A35,HSK!$N$7:$N$500)</f>
        <v>0</v>
      </c>
      <c r="BP35" s="263">
        <f>SUMIF(SDM!$B$7:$B$499,'Summary sales'!$A35,SDM!$J$7:$J$499)</f>
        <v>0</v>
      </c>
      <c r="BQ35" s="263">
        <f>SUMIF(HANKOOK!$B$7:$B$500,'Summary sales'!$A35,HANKOOK!$J$7:$J$500)</f>
        <v>0</v>
      </c>
      <c r="BR35" s="263">
        <f>SUMIF(JARGAS!$B$7:$B$498,'Summary sales'!$A35,JARGAS!$J$7:$J$498)</f>
        <v>2527.5400000000081</v>
      </c>
      <c r="BS35" s="263">
        <f>SUMIF(SBI!$B$7:$B$498,'Summary sales'!$A35,SBI!$J$7:$J$498)</f>
        <v>345.10000000009313</v>
      </c>
      <c r="BT35" s="263">
        <f>SUMIF(PENTAWIRA!$B$7:$B$505,'Summary sales'!$A35,PENTAWIRA!$O$7:$O$505)</f>
        <v>12398.457999999999</v>
      </c>
      <c r="BU35" s="263">
        <f>SUMIF(SPGLOBAL!$B$7:$B$517,'Summary sales'!$A35,SPGLOBAL!$M$7:$M$517)</f>
        <v>8947.9310000017285</v>
      </c>
    </row>
    <row r="36" spans="1:73">
      <c r="A36" s="234">
        <f t="shared" si="60"/>
        <v>46202</v>
      </c>
      <c r="B36" s="235">
        <f t="shared" ca="1" si="63"/>
        <v>1.1278155891610071</v>
      </c>
      <c r="C36" s="236">
        <f t="shared" si="64"/>
        <v>201803.27899999992</v>
      </c>
      <c r="D36" s="237">
        <v>138566.38999999998</v>
      </c>
      <c r="E36" s="238">
        <v>37812.36</v>
      </c>
      <c r="F36" s="238">
        <v>8339.25</v>
      </c>
      <c r="G36" s="238">
        <v>0</v>
      </c>
      <c r="H36" s="238">
        <v>4432.3289999999106</v>
      </c>
      <c r="I36" s="264">
        <v>4224.45</v>
      </c>
      <c r="J36" s="238">
        <v>8428.5</v>
      </c>
      <c r="K36" s="264"/>
      <c r="L36" s="264"/>
      <c r="M36" s="265">
        <f t="shared" ca="1" si="59"/>
        <v>227596.88400000802</v>
      </c>
      <c r="N36" s="266">
        <f>SUMIF(CLIN!$C$7:$C$499,'Summary sales'!$A36,CLIN!$J$7:$J$499)</f>
        <v>1027.6699999999255</v>
      </c>
      <c r="O36" s="266">
        <f>SUMIF(BI!$B$7:$B$499,'Summary sales'!$A36,BI!$J$7:$J$499)</f>
        <v>1667.5299999993294</v>
      </c>
      <c r="P36" s="266">
        <f>SUMIF(MKG!$B$7:$B$498,'Summary sales'!$A36,MKG!$J$7:$J$498)</f>
        <v>1440.5600000000559</v>
      </c>
      <c r="Q36" s="266">
        <f>SUMIF(STM!$B$7:$B$499,'Summary sales'!$A36,STM!$J$7:$J$499)</f>
        <v>1723.7900000000373</v>
      </c>
      <c r="R36" s="266">
        <f>SUMIF(OAJ!$B$7:$B$498,'Summary sales'!$A36,OAJ!$J$7:$J$498)</f>
        <v>571.79999999993015</v>
      </c>
      <c r="S36" s="266">
        <f>SUMIF(NNI!$B$7:$B$499,'Summary sales'!$A36,NNI!$J$7:$J$499)</f>
        <v>0</v>
      </c>
      <c r="T36" s="266">
        <f>SUMIF(SHB!$B$7:$B$498,'Summary sales'!$A36,SHB!$J$7:$J$498)</f>
        <v>55.160000000003492</v>
      </c>
      <c r="U36" s="266">
        <f>SUMIF(GTL!$B$7:$B$499,'Summary sales'!$A36,GTL!$J$7:$J$499)</f>
        <v>1033.6699999999255</v>
      </c>
      <c r="V36" s="266">
        <f>SUMIF(TWK!$B$7:$B$499,'Summary sales'!$A36,TWK!$J$7:$J$499)</f>
        <v>705.61999999999534</v>
      </c>
      <c r="W36" s="266">
        <f>SUMIF(BYC!$B$7:$B$498,'Summary sales'!$A36,BYC!$J$7:$J$498)</f>
        <v>5770.6800000015646</v>
      </c>
      <c r="X36" s="266">
        <f>SUMIF(GFIR!$B$7:$B$40,'Summary sales'!$A36,GFIR!$J$7:$J$40)+SUMIF(GFIR2!$B$7:$B$19,'Summary sales'!$A36,GFIR2!$J$7:$J$19)</f>
        <v>3344.1400000001304</v>
      </c>
      <c r="Y36" s="266">
        <f>SUMIF(SARIMURNI!$B$7:$B$500,'Summary sales'!$A36,SARIMURNI!$J$7:$J$500)</f>
        <v>1340.8400000000838</v>
      </c>
      <c r="Z36" s="266">
        <f>SUMIF(HLI!$B$7:$B$498,'Summary sales'!$A36,HLI!$J$7:$J$498)</f>
        <v>10847.800000000047</v>
      </c>
      <c r="AA36" s="266">
        <f>SUMIF(CERES!$B$7:$B$500,'Summary sales'!$A36,CERES!$J$7:$J$500)</f>
        <v>7370.7099999999627</v>
      </c>
      <c r="AB36" s="266">
        <f>SUMIF(KGM!$B$7:$B$499,'Summary sales'!$A36,KGM!$J$7:$J$499)</f>
        <v>1345.0100000000093</v>
      </c>
      <c r="AC36" s="266">
        <f>SUMIF(ALT!$B$7:$B$117,'Summary sales'!$A36,ALT!$M$7:$M$117)</f>
        <v>782.06000000005588</v>
      </c>
      <c r="AD36" s="266">
        <f ca="1">SUMIF(IDP!$B$7:$B$136,'Summary sales'!$A36,IDP!$O$7:$O$135)</f>
        <v>5541.1200000000008</v>
      </c>
      <c r="AE36" s="266">
        <f>SUMIF(FSI!$B$7:$B$501,'Summary sales'!$A36,FSI!$J$7:$J$501)</f>
        <v>0</v>
      </c>
      <c r="AF36" s="266">
        <f>SUMIF(EBM!$B$7:$B$498,'Summary sales'!$A36,EBM!$J$7:$J$498)</f>
        <v>75.955000000001746</v>
      </c>
      <c r="AG36" s="266">
        <f>SUMIF(CISF!$B$7:$B$498,'Summary sales'!$A36,CISF!$J$7:$J$498)</f>
        <v>3473</v>
      </c>
      <c r="AH36" s="266">
        <f>SUMIF(HANKOOK!$B$7:$B$498,'Summary sales'!$A36,HANKOOK!$J$7:$J$498)</f>
        <v>0</v>
      </c>
      <c r="AI36" s="266">
        <f>SUMIF(PUJ!$B$7:$B$500,'Summary sales'!$A36,PUJ!$J$7:$J$500)</f>
        <v>5351</v>
      </c>
      <c r="AJ36" s="266">
        <f>SUMIF(TORABIKACIKUPA!$B$7:$B$493,'Summary sales'!$A36,TORABIKACIKUPA!$L$7:$L$493)</f>
        <v>0</v>
      </c>
      <c r="AK36" s="266">
        <f>SUMIF(TORABIKAHF!$B$7:$B$504,'Summary sales'!$A36,TORABIKAHF!$L$7:$L$504)</f>
        <v>0</v>
      </c>
      <c r="AL36" s="266">
        <f>SUMIF(TORABIKAIC!$B$7:$B$492,'Summary sales'!$A36,TORABIKAIC!$L$7:$L$492)</f>
        <v>0</v>
      </c>
      <c r="AM36" s="266">
        <f>SUMIF(KALBEE!$B$7:$B$499,'Summary sales'!$A36,KALBEE!$J$7:$J$499)</f>
        <v>12254.100000000093</v>
      </c>
      <c r="AN36" s="266">
        <f>SUMIF(TOYOBO!$B$7:$B$479,'Summary sales'!$A36,TOYOBO!$O$7:$O$479)</f>
        <v>0</v>
      </c>
      <c r="AO36" s="266">
        <f>SUMIF(KSNR!$B$7:$B$483,'Summary sales'!$A36,KSNR!$P$7:$P$483)</f>
        <v>0</v>
      </c>
      <c r="AP36" s="266">
        <f>SUMIF(KSN!$B$7:$B$481,'Summary sales'!$A36,KSN!$J$7:$J$481)</f>
        <v>11046.390000000014</v>
      </c>
      <c r="AQ36" s="266">
        <f>SUMIF(KSNR!$B$7:$B$481,'Summary sales'!$A36,KSNR!$J$7:$J$481)</f>
        <v>6391.6999999999825</v>
      </c>
      <c r="AR36" s="266">
        <f>SUMIF(UMI!$B$7:$B$499,'Summary sales'!$A36,UMI!$J$7:$J$499)</f>
        <v>13698.194000005722</v>
      </c>
      <c r="AS36" s="266">
        <f>SUMIF(IPT!$B$7:$B$498,'Summary sales'!$A36,IPT!$J$7:$J$498)</f>
        <v>1022.2299999995157</v>
      </c>
      <c r="AT36" s="266">
        <f>SUMIF(KBRU!$B$8:$B$501,'Summary sales'!$A36,KBRU!$J$8:$J$501)</f>
        <v>30.739999999990687</v>
      </c>
      <c r="AU36" s="266">
        <f>SUMIF(AMI!$B$7:$B$498,'Summary sales'!$A36,AMI!$J$7:$J$498)</f>
        <v>9687.820000000298</v>
      </c>
      <c r="AV36" s="266">
        <f>SUMIF(KA!$B$7:$B$500,'Summary sales'!$A36,KA!$J$7:$J$500)</f>
        <v>1861.140000000014</v>
      </c>
      <c r="AW36" s="266">
        <f>SUMIF(KTN!$B$7:$B$498,'Summary sales'!$A36,KTN!$J$7:$J$498)</f>
        <v>1798.0600000000559</v>
      </c>
      <c r="AX36" s="266">
        <f>SUMIF(TOMIMOTO!$B$7:$B$498,'Summary sales'!$A36,TOMIMOTO!$J$7:$J$498)</f>
        <v>0</v>
      </c>
      <c r="AY36" s="266">
        <f>SUMIF(NIAGAGARAM!$B$7:$B$500,'Summary sales'!$A36,NIAGAGARAM!$J$7:$J$500)</f>
        <v>1074.4799999999814</v>
      </c>
      <c r="AZ36" s="266">
        <f>SUMIF('PCI84'!$B$7:$B$500,'Summary sales'!$A36,'PCI84'!$J$7:$J$500)</f>
        <v>9664.5</v>
      </c>
      <c r="BA36" s="266">
        <f>SUMIF(PCIM!$B$7:$B$500,'Summary sales'!$A36,PCIM!$J$7:$J$500)</f>
        <v>1061.5500000000466</v>
      </c>
      <c r="BB36" s="266">
        <f>SUMIF(INDOFOOD!$B$7:$B$500,'Summary sales'!$A36,INDOFOOD!$J$7:$J$500)</f>
        <v>3596.8799999998882</v>
      </c>
      <c r="BC36" s="266">
        <f>SUMIF(HCI!$B$7:$B$498,'Summary sales'!$A36,HCI!$J$7:$J$498)</f>
        <v>0</v>
      </c>
      <c r="BD36" s="266">
        <f>SUMIF(DIC!$B$7:$B$498,'Summary sales'!$A36,DIC!$J$7:$J$498)</f>
        <v>9652.7099999999627</v>
      </c>
      <c r="BE36" s="266">
        <f>SUMIF(ASAHIMAS!$B$7:$B$498,'Summary sales'!$A36,ASAHIMAS!$J$7:$J$498)</f>
        <v>53629.609999999404</v>
      </c>
      <c r="BF36" s="266">
        <f>SUMIF('ABC KOGEN'!B35:B66,'Summary sales'!$A36,'ABC KOGEN'!J35:J66)</f>
        <v>6681.7999999998137</v>
      </c>
      <c r="BG36" s="266">
        <f>SUMIF(ADP!$B$7:$B$498,'Summary sales'!$A36,ADP!$J$7:$J$498)</f>
        <v>558.18000000000029</v>
      </c>
      <c r="BH36" s="266">
        <f>SUMIF(Tongtji!$B$8:$B$499,'Summary sales'!$A36,Tongtji!$J$8:$J$499)</f>
        <v>4164.6000000005588</v>
      </c>
      <c r="BI36" s="266">
        <f>SUMIF(CITYMALL!$B$7:$B$500,'Summary sales'!$A36,CITYMALL!$K$7:$K$500)</f>
        <v>0</v>
      </c>
      <c r="BJ36" s="266">
        <f>SUMIF(PA!$B$7:$B$498,'Summary sales'!$A36,PA!$J$7:$J$498)</f>
        <v>720.09000000008382</v>
      </c>
      <c r="BK36" s="266">
        <f>SUMIF(RB!$B$7:$B$498,'Summary sales'!$A36,RB!$J$7:$J$498)</f>
        <v>3772.0200000000186</v>
      </c>
      <c r="BL36" s="266">
        <f>SUMIF(GFATOM!$B$7:$B$499,'Summary sales'!$A36,GFATOM!$J$7:$J$499)</f>
        <v>3654.160000000149</v>
      </c>
      <c r="BM36" s="266">
        <f>SUMIF(GFKULIT!$B$7:$B$499,'Summary sales'!$A36,GFKULIT!$J$7:$J$499)</f>
        <v>0</v>
      </c>
      <c r="BN36" s="266">
        <f>SUMIF(SPJES!$B$7:$B$492,'Summary sales'!$A36,SPJES!$N$7:$N$492)</f>
        <v>0</v>
      </c>
      <c r="BO36" s="266">
        <f>SUMIF(HSK!$B$7:$B$500,'Summary sales'!$A36,HSK!$N$7:$N$500)</f>
        <v>0</v>
      </c>
      <c r="BP36" s="266">
        <f>SUMIF(SDM!$B$7:$B$499,'Summary sales'!$A36,SDM!$J$7:$J$499)</f>
        <v>1134.3100000000559</v>
      </c>
      <c r="BQ36" s="266">
        <f>SUMIF(HANKOOK!$B$7:$B$500,'Summary sales'!$A36,HANKOOK!$J$7:$J$500)</f>
        <v>0</v>
      </c>
      <c r="BR36" s="266">
        <f>SUMIF(JARGAS!$B$7:$B$498,'Summary sales'!$A36,JARGAS!$J$7:$J$498)</f>
        <v>2996.2099999999919</v>
      </c>
      <c r="BS36" s="266">
        <f>SUMIF(SBI!$B$7:$B$498,'Summary sales'!$A36,SBI!$J$7:$J$498)</f>
        <v>1034.9599999999627</v>
      </c>
      <c r="BT36" s="266">
        <f>SUMIF(PENTAWIRA!$B$7:$B$505,'Summary sales'!$A36,PENTAWIRA!$O$7:$O$505)</f>
        <v>8385.9629999999997</v>
      </c>
      <c r="BU36" s="266">
        <f>SUMIF(SPGLOBAL!$B$7:$B$517,'Summary sales'!$A36,SPGLOBAL!$M$7:$M$517)</f>
        <v>4556.3720000013709</v>
      </c>
    </row>
    <row r="37" spans="1:73">
      <c r="A37" s="229">
        <f t="shared" si="60"/>
        <v>46203</v>
      </c>
      <c r="B37" s="242">
        <f t="shared" ca="1" si="63"/>
        <v>1.1979203348895855</v>
      </c>
      <c r="C37" s="243">
        <f t="shared" si="64"/>
        <v>214051.1939999976</v>
      </c>
      <c r="D37" s="232">
        <v>140049.89999999997</v>
      </c>
      <c r="E37" s="239">
        <v>41868.44</v>
      </c>
      <c r="F37" s="233">
        <v>11048.03</v>
      </c>
      <c r="G37" s="239">
        <v>0</v>
      </c>
      <c r="H37" s="239">
        <v>4694.3719999976456</v>
      </c>
      <c r="I37" s="260">
        <v>3976.19</v>
      </c>
      <c r="J37" s="233">
        <v>12414.262000000001</v>
      </c>
      <c r="K37" s="261"/>
      <c r="L37" s="260"/>
      <c r="M37" s="262">
        <f t="shared" ca="1" si="59"/>
        <v>256416.27799999274</v>
      </c>
      <c r="N37" s="263">
        <f>SUMIF(CLIN!$C$7:$C$499,'Summary sales'!$A37,CLIN!$J$7:$J$499)</f>
        <v>1110.660000000149</v>
      </c>
      <c r="O37" s="269">
        <f>SUMIF(BI!$B$7:$B$499,'Summary sales'!$A37,BI!$J$7:$J$499)</f>
        <v>710.50999999977648</v>
      </c>
      <c r="P37" s="269">
        <f>SUMIF(MKG!$B$7:$B$498,'Summary sales'!$A37,MKG!$J$7:$J$498)</f>
        <v>1450.7999999998137</v>
      </c>
      <c r="Q37" s="263">
        <f>SUMIF(STM!$B$7:$B$499,'Summary sales'!$A37,STM!$J$7:$J$499)</f>
        <v>3246.5</v>
      </c>
      <c r="R37" s="269">
        <f>SUMIF(OAJ!$B$7:$B$498,'Summary sales'!$A37,OAJ!$J$7:$J$498)</f>
        <v>818.02000000001863</v>
      </c>
      <c r="S37" s="269">
        <f>SUMIF(NNI!$B$7:$B$499,'Summary sales'!$A37,NNI!$J$7:$J$499)</f>
        <v>0</v>
      </c>
      <c r="T37" s="269">
        <f>SUMIF(SHB!$B$7:$B$498,'Summary sales'!$A37,SHB!$J$7:$J$498)</f>
        <v>311.77999999999884</v>
      </c>
      <c r="U37" s="269">
        <f>SUMIF(GTL!$B$7:$B$499,'Summary sales'!$A37,GTL!$J$7:$J$499)</f>
        <v>1006.75</v>
      </c>
      <c r="V37" s="269">
        <f>SUMIF(TWK!$B$7:$B$499,'Summary sales'!$A37,TWK!$J$7:$J$499)</f>
        <v>765.87000000011176</v>
      </c>
      <c r="W37" s="263">
        <f>SUMIF(BYC!$B$7:$B$498,'Summary sales'!$A37,BYC!$J$7:$J$498)</f>
        <v>6799.0499999988824</v>
      </c>
      <c r="X37" s="269">
        <f>SUMIF(GFIR!$B$7:$B$40,'Summary sales'!$A37,GFIR!$J$7:$J$40)+SUMIF(GFIR2!$B$7:$B$19,'Summary sales'!$A37,GFIR2!$J$7:$J$19)</f>
        <v>3758.0300000002608</v>
      </c>
      <c r="Y37" s="269">
        <f>SUMIF(SARIMURNI!$B$7:$B$500,'Summary sales'!$A37,SARIMURNI!$J$7:$J$500)</f>
        <v>64.349999999860302</v>
      </c>
      <c r="Z37" s="263">
        <f>SUMIF(HLI!$B$7:$B$498,'Summary sales'!$A37,HLI!$J$7:$J$498)</f>
        <v>10621.379999999888</v>
      </c>
      <c r="AA37" s="273">
        <f>SUMIF(CERES!$B$7:$B$500,'Summary sales'!$A37,CERES!$J$7:$J$500)</f>
        <v>7844.5900000003166</v>
      </c>
      <c r="AB37" s="273">
        <f>SUMIF(KGM!$B$7:$B$499,'Summary sales'!$A37,KGM!$J$7:$J$499)</f>
        <v>1263.5</v>
      </c>
      <c r="AC37" s="273">
        <f>SUMIF(ALT!$B$7:$B$117,'Summary sales'!$A37,ALT!$M$7:$M$117)</f>
        <v>1542.5929999999935</v>
      </c>
      <c r="AD37" s="263">
        <f ca="1">SUMIF(IDP!$B$7:$B$136,'Summary sales'!$A37,IDP!$O$7:$O$135)</f>
        <v>11066.11</v>
      </c>
      <c r="AE37" s="263">
        <f>SUMIF(FSI!$B$7:$B$501,'Summary sales'!$A37,FSI!$J$7:$J$501)</f>
        <v>0</v>
      </c>
      <c r="AF37" s="269">
        <f>SUMIF(EBM!$B$7:$B$498,'Summary sales'!$A37,EBM!$J$7:$J$498)</f>
        <v>56.355999999999767</v>
      </c>
      <c r="AG37" s="263">
        <f>SUMIF(CISF!$B$7:$B$498,'Summary sales'!$A37,CISF!$J$7:$J$498)</f>
        <v>3568.5</v>
      </c>
      <c r="AH37" s="263">
        <f>SUMIF(HANKOOK!$B$7:$B$498,'Summary sales'!$A37,HANKOOK!$J$7:$J$498)</f>
        <v>0</v>
      </c>
      <c r="AI37" s="263">
        <f>SUMIF(PUJ!$B$7:$B$500,'Summary sales'!$A37,PUJ!$J$7:$J$500)</f>
        <v>4574.9000000003725</v>
      </c>
      <c r="AJ37" s="263">
        <f>SUMIF(TORABIKACIKUPA!$B$7:$B$493,'Summary sales'!$A37,TORABIKACIKUPA!$L$7:$L$493)</f>
        <v>0</v>
      </c>
      <c r="AK37" s="263">
        <f>SUMIF(TORABIKAHF!$B$7:$B$504,'Summary sales'!$A37,TORABIKAHF!$L$7:$L$504)</f>
        <v>0</v>
      </c>
      <c r="AL37" s="263">
        <f>SUMIF(TORABIKAIC!$B$7:$B$492,'Summary sales'!$A37,TORABIKAIC!$L$7:$L$492)</f>
        <v>0</v>
      </c>
      <c r="AM37" s="263">
        <f>SUMIF(KALBEE!$B$7:$B$499,'Summary sales'!$A37,KALBEE!$J$7:$J$499)</f>
        <v>9179.0999999998603</v>
      </c>
      <c r="AN37" s="263">
        <f>SUMIF(TOYOBO!$B$7:$B$479,'Summary sales'!$A37,TOYOBO!$O$7:$O$479)</f>
        <v>0</v>
      </c>
      <c r="AO37" s="263">
        <f>SUMIF(KSNR!$B$7:$B$483,'Summary sales'!$A37,KSNR!$P$7:$P$483)</f>
        <v>0</v>
      </c>
      <c r="AP37" s="263">
        <f>SUMIF(KSN!$B$7:$B$481,'Summary sales'!$A37,KSN!$J$7:$J$481)</f>
        <v>9720.75</v>
      </c>
      <c r="AQ37" s="263">
        <f>SUMIF(KSNR!$B$7:$B$481,'Summary sales'!$A37,KSNR!$J$7:$J$481)</f>
        <v>8516.7700000000186</v>
      </c>
      <c r="AR37" s="263">
        <f>SUMIF(UMI!$B$7:$B$499,'Summary sales'!$A37,UMI!$J$7:$J$499)</f>
        <v>15150.269999995828</v>
      </c>
      <c r="AS37" s="263">
        <f>SUMIF(IPT!$B$7:$B$498,'Summary sales'!$A37,IPT!$J$7:$J$498)</f>
        <v>2883.25</v>
      </c>
      <c r="AT37" s="263">
        <f>SUMIF(KBRU!$B$8:$B$501,'Summary sales'!$A37,KBRU!$J$8:$J$501)</f>
        <v>722.64000000001397</v>
      </c>
      <c r="AU37" s="263">
        <f>SUMIF(AMI!$B$7:$B$498,'Summary sales'!$A37,AMI!$J$7:$J$498)</f>
        <v>8635.7900000000373</v>
      </c>
      <c r="AV37" s="263">
        <f>SUMIF(KA!$B$7:$B$500,'Summary sales'!$A37,KA!$J$7:$J$500)</f>
        <v>1919.3800000000047</v>
      </c>
      <c r="AW37" s="263">
        <f>SUMIF(KTN!$B$7:$B$498,'Summary sales'!$A37,KTN!$J$7:$J$498)</f>
        <v>1465.3400000000838</v>
      </c>
      <c r="AX37" s="263">
        <f>SUMIF(TOMIMOTO!$B$7:$B$498,'Summary sales'!$A37,TOMIMOTO!$J$7:$J$498)</f>
        <v>0</v>
      </c>
      <c r="AY37" s="263">
        <f>SUMIF(NIAGAGARAM!$B$7:$B$500,'Summary sales'!$A37,NIAGAGARAM!$J$7:$J$500)</f>
        <v>1555.3500000000931</v>
      </c>
      <c r="AZ37" s="263">
        <f>SUMIF('PCI84'!$B$7:$B$500,'Summary sales'!$A37,'PCI84'!$J$7:$J$500)</f>
        <v>10800.350000000559</v>
      </c>
      <c r="BA37" s="263">
        <f>SUMIF(PCIM!$B$7:$B$500,'Summary sales'!$A37,PCIM!$J$7:$J$500)</f>
        <v>1131.9299999999348</v>
      </c>
      <c r="BB37" s="263">
        <f>SUMIF(INDOFOOD!$B$7:$B$500,'Summary sales'!$A37,INDOFOOD!$J$7:$J$500)</f>
        <v>2841.230000000447</v>
      </c>
      <c r="BC37" s="263">
        <f>SUMIF(HCI!$B$7:$B$498,'Summary sales'!$A37,HCI!$J$7:$J$498)</f>
        <v>4091.9199999999255</v>
      </c>
      <c r="BD37" s="263">
        <f>SUMIF(DIC!$B$7:$B$498,'Summary sales'!$A37,DIC!$J$7:$J$498)</f>
        <v>10542.629999999888</v>
      </c>
      <c r="BE37" s="263">
        <f>SUMIF(ASAHIMAS!$B$7:$B$498,'Summary sales'!$A37,ASAHIMAS!$J$7:$J$498)</f>
        <v>53473.820000000298</v>
      </c>
      <c r="BF37" s="263">
        <f>SUMIF('ABC KOGEN'!B36:B67,'Summary sales'!$A37,'ABC KOGEN'!J36:J67)</f>
        <v>5368.8800000003539</v>
      </c>
      <c r="BG37" s="263">
        <f>SUMIF(ADP!$B$7:$B$498,'Summary sales'!$A37,ADP!$J$7:$J$498)</f>
        <v>927.61000000000058</v>
      </c>
      <c r="BH37" s="263">
        <f>SUMIF(Tongtji!$B$8:$B$499,'Summary sales'!$A37,Tongtji!$J$8:$J$499)</f>
        <v>3948.5</v>
      </c>
      <c r="BI37" s="263">
        <f>SUMIF(CITYMALL!$B$7:$B$500,'Summary sales'!$A37,CITYMALL!$K$7:$K$500)</f>
        <v>0</v>
      </c>
      <c r="BJ37" s="263">
        <f>SUMIF(PA!$B$7:$B$498,'Summary sales'!$A37,PA!$J$7:$J$498)</f>
        <v>713.05999999993946</v>
      </c>
      <c r="BK37" s="263">
        <f>SUMIF(RB!$B$7:$B$498,'Summary sales'!$A37,RB!$J$7:$J$498)</f>
        <v>3988.2100000004284</v>
      </c>
      <c r="BL37" s="263">
        <f>SUMIF(GFATOM!$B$7:$B$499,'Summary sales'!$A37,GFATOM!$J$7:$J$499)</f>
        <v>3026.1899999999441</v>
      </c>
      <c r="BM37" s="263">
        <f>SUMIF(GFKULIT!$B$7:$B$499,'Summary sales'!$A37,GFKULIT!$J$7:$J$499)</f>
        <v>0</v>
      </c>
      <c r="BN37" s="263">
        <f>SUMIF(SPJES!$B$7:$B$492,'Summary sales'!$A37,SPJES!$N$7:$N$492)</f>
        <v>0</v>
      </c>
      <c r="BO37" s="263">
        <f>SUMIF(HSK!$B$7:$B$500,'Summary sales'!$A37,HSK!$N$7:$N$500)</f>
        <v>0</v>
      </c>
      <c r="BP37" s="263">
        <f>SUMIF(SDM!$B$7:$B$499,'Summary sales'!$A37,SDM!$J$7:$J$499)</f>
        <v>1224.9699999997392</v>
      </c>
      <c r="BQ37" s="263">
        <f>SUMIF(HANKOOK!$B$7:$B$500,'Summary sales'!$A37,HANKOOK!$J$7:$J$500)</f>
        <v>0</v>
      </c>
      <c r="BR37" s="263">
        <f>SUMIF(JARGAS!$B$7:$B$498,'Summary sales'!$A37,JARGAS!$J$7:$J$498)</f>
        <v>2772.0600000000122</v>
      </c>
      <c r="BS37" s="263">
        <f>SUMIF(SBI!$B$7:$B$498,'Summary sales'!$A37,SBI!$J$7:$J$498)</f>
        <v>1047.6699999999255</v>
      </c>
      <c r="BT37" s="263">
        <f>SUMIF(PENTAWIRA!$B$7:$B$505,'Summary sales'!$A37,PENTAWIRA!$O$7:$O$505)</f>
        <v>16533.246999999999</v>
      </c>
      <c r="BU37" s="263">
        <f>SUMIF(SPGLOBAL!$B$7:$B$517,'Summary sales'!$A37,SPGLOBAL!$M$7:$M$517)</f>
        <v>13655.111999996006</v>
      </c>
    </row>
    <row r="38" spans="1:73">
      <c r="A38" s="234"/>
      <c r="B38" s="235"/>
      <c r="C38" s="236"/>
      <c r="D38" s="237"/>
      <c r="E38" s="238"/>
      <c r="F38" s="238"/>
      <c r="G38" s="238"/>
      <c r="H38" s="238"/>
      <c r="I38" s="264"/>
      <c r="J38" s="238"/>
      <c r="K38" s="264"/>
      <c r="L38" s="264"/>
      <c r="M38" s="265"/>
      <c r="N38" s="266"/>
      <c r="O38" s="266"/>
      <c r="P38" s="266"/>
      <c r="Q38" s="266"/>
      <c r="R38" s="266"/>
      <c r="S38" s="266"/>
      <c r="T38" s="266"/>
      <c r="U38" s="266"/>
      <c r="V38" s="266"/>
      <c r="W38" s="266"/>
      <c r="X38" s="266"/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  <c r="AW38" s="266"/>
      <c r="AX38" s="266"/>
      <c r="AY38" s="266"/>
      <c r="AZ38" s="266"/>
      <c r="BA38" s="266"/>
      <c r="BB38" s="266"/>
      <c r="BC38" s="266"/>
      <c r="BD38" s="266"/>
      <c r="BE38" s="266"/>
      <c r="BF38" s="266"/>
      <c r="BG38" s="266"/>
      <c r="BH38" s="266"/>
      <c r="BI38" s="266"/>
      <c r="BJ38" s="266"/>
      <c r="BK38" s="266"/>
      <c r="BL38" s="266"/>
      <c r="BM38" s="266"/>
      <c r="BN38" s="266"/>
      <c r="BO38" s="266"/>
      <c r="BP38" s="266"/>
      <c r="BQ38" s="266"/>
      <c r="BR38" s="266"/>
      <c r="BS38" s="266"/>
      <c r="BT38" s="266"/>
      <c r="BU38" s="266"/>
    </row>
    <row r="39" spans="1:73" ht="15.75" thickBot="1">
      <c r="A39" s="229"/>
      <c r="B39" s="242"/>
      <c r="C39" s="243"/>
      <c r="D39" s="232"/>
      <c r="E39" s="239"/>
      <c r="F39" s="233"/>
      <c r="G39" s="239"/>
      <c r="H39" s="239"/>
      <c r="I39" s="260"/>
      <c r="J39" s="233"/>
      <c r="K39" s="261"/>
      <c r="L39" s="260"/>
      <c r="M39" s="262"/>
      <c r="N39" s="263"/>
      <c r="O39" s="269"/>
      <c r="P39" s="269"/>
      <c r="Q39" s="263"/>
      <c r="R39" s="269"/>
      <c r="S39" s="269"/>
      <c r="T39" s="269"/>
      <c r="U39" s="269"/>
      <c r="V39" s="269"/>
      <c r="W39" s="263"/>
      <c r="X39" s="269"/>
      <c r="Y39" s="269"/>
      <c r="Z39" s="263"/>
      <c r="AA39" s="273"/>
      <c r="AB39" s="273"/>
      <c r="AC39" s="273"/>
      <c r="AD39" s="263"/>
      <c r="AE39" s="263"/>
      <c r="AF39" s="269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63"/>
      <c r="AU39" s="263"/>
      <c r="AV39" s="263"/>
      <c r="AW39" s="263"/>
      <c r="AX39" s="263"/>
      <c r="AY39" s="263"/>
      <c r="AZ39" s="263"/>
      <c r="BA39" s="263"/>
      <c r="BB39" s="263"/>
      <c r="BC39" s="263"/>
      <c r="BD39" s="263"/>
      <c r="BE39" s="263"/>
      <c r="BF39" s="263"/>
      <c r="BG39" s="263"/>
      <c r="BH39" s="263"/>
      <c r="BI39" s="263"/>
      <c r="BJ39" s="263"/>
      <c r="BK39" s="263"/>
      <c r="BL39" s="263"/>
      <c r="BM39" s="263"/>
      <c r="BN39" s="263"/>
      <c r="BO39" s="263"/>
      <c r="BP39" s="263"/>
      <c r="BQ39" s="263"/>
      <c r="BR39" s="263"/>
      <c r="BS39" s="263"/>
      <c r="BT39" s="263"/>
      <c r="BU39" s="263"/>
    </row>
    <row r="40" spans="1:73" s="218" customFormat="1" ht="15.75">
      <c r="A40" s="244" t="s">
        <v>58</v>
      </c>
      <c r="B40" s="245">
        <f ca="1">IFERROR(M40/C40,"")</f>
        <v>1.0431716247800615</v>
      </c>
      <c r="C40" s="246">
        <f t="shared" ref="C40:AF40" si="65">SUM(C8:C39)</f>
        <v>6052092.4330000011</v>
      </c>
      <c r="D40" s="246">
        <f t="shared" si="65"/>
        <v>3932545.3100000015</v>
      </c>
      <c r="E40" s="246">
        <f t="shared" si="65"/>
        <v>1266801.5899999999</v>
      </c>
      <c r="F40" s="246">
        <f t="shared" si="65"/>
        <v>323187.13</v>
      </c>
      <c r="G40" s="246">
        <f t="shared" si="65"/>
        <v>12546.77</v>
      </c>
      <c r="H40" s="246">
        <f t="shared" si="65"/>
        <v>197176.62900000066</v>
      </c>
      <c r="I40" s="246">
        <f t="shared" si="65"/>
        <v>80061.11</v>
      </c>
      <c r="J40" s="246">
        <f t="shared" si="65"/>
        <v>239773.89399999997</v>
      </c>
      <c r="K40" s="246">
        <f t="shared" si="65"/>
        <v>0</v>
      </c>
      <c r="L40" s="246">
        <f t="shared" si="65"/>
        <v>0</v>
      </c>
      <c r="M40" s="246">
        <f t="shared" ca="1" si="65"/>
        <v>6313371.0966517273</v>
      </c>
      <c r="N40" s="246">
        <f t="shared" si="65"/>
        <v>27415.870000000112</v>
      </c>
      <c r="O40" s="246">
        <f t="shared" si="65"/>
        <v>37508.269999999553</v>
      </c>
      <c r="P40" s="246">
        <f t="shared" si="65"/>
        <v>31503.699999999721</v>
      </c>
      <c r="Q40" s="246">
        <f t="shared" si="65"/>
        <v>87164.5</v>
      </c>
      <c r="R40" s="246">
        <f t="shared" si="65"/>
        <v>19636.569999999949</v>
      </c>
      <c r="S40" s="246">
        <f t="shared" si="65"/>
        <v>0</v>
      </c>
      <c r="T40" s="246">
        <f t="shared" si="65"/>
        <v>2647.0599999999977</v>
      </c>
      <c r="U40" s="246">
        <f t="shared" si="65"/>
        <v>25513.739999999991</v>
      </c>
      <c r="V40" s="246">
        <f t="shared" si="65"/>
        <v>19924.120000000112</v>
      </c>
      <c r="W40" s="246">
        <f t="shared" si="65"/>
        <v>148667.65000000037</v>
      </c>
      <c r="X40" s="246">
        <f t="shared" si="65"/>
        <v>104501</v>
      </c>
      <c r="Y40" s="246">
        <f t="shared" si="65"/>
        <v>46447.550000000047</v>
      </c>
      <c r="Z40" s="246">
        <f t="shared" si="65"/>
        <v>319764.57999999984</v>
      </c>
      <c r="AA40" s="246">
        <f t="shared" si="65"/>
        <v>203176.71000000043</v>
      </c>
      <c r="AB40" s="246"/>
      <c r="AC40" s="246">
        <f t="shared" si="65"/>
        <v>29643.834999999963</v>
      </c>
      <c r="AD40" s="246">
        <f t="shared" ca="1" si="65"/>
        <v>148061.15465173218</v>
      </c>
      <c r="AE40" s="246">
        <f t="shared" si="65"/>
        <v>0</v>
      </c>
      <c r="AF40" s="246">
        <f t="shared" si="65"/>
        <v>1730.6050000000105</v>
      </c>
      <c r="AG40" s="246">
        <f t="shared" ref="AG40:BK40" si="66">SUM(AG8:AG39)</f>
        <v>88772.299999999814</v>
      </c>
      <c r="AH40" s="246">
        <f t="shared" si="66"/>
        <v>0</v>
      </c>
      <c r="AI40" s="246">
        <f t="shared" si="66"/>
        <v>131149.29999999981</v>
      </c>
      <c r="AJ40" s="246">
        <f t="shared" si="66"/>
        <v>0</v>
      </c>
      <c r="AK40" s="246">
        <f t="shared" si="66"/>
        <v>0</v>
      </c>
      <c r="AL40" s="246">
        <f t="shared" si="66"/>
        <v>0</v>
      </c>
      <c r="AM40" s="246">
        <f t="shared" si="66"/>
        <v>302675.09999999986</v>
      </c>
      <c r="AN40" s="246">
        <f t="shared" si="66"/>
        <v>0</v>
      </c>
      <c r="AO40" s="246">
        <f t="shared" si="66"/>
        <v>0</v>
      </c>
      <c r="AP40" s="246">
        <f t="shared" si="66"/>
        <v>151354.79999999993</v>
      </c>
      <c r="AQ40" s="246">
        <f t="shared" ref="AQ40" si="67">SUM(AQ8:AQ39)</f>
        <v>191246.79</v>
      </c>
      <c r="AR40" s="246">
        <f t="shared" si="66"/>
        <v>433433.49399999529</v>
      </c>
      <c r="AS40" s="246">
        <f t="shared" si="66"/>
        <v>50498.870000000112</v>
      </c>
      <c r="AT40" s="246">
        <f t="shared" si="66"/>
        <v>14907.239999999991</v>
      </c>
      <c r="AU40" s="246">
        <f t="shared" si="66"/>
        <v>221815.35000000056</v>
      </c>
      <c r="AV40" s="246">
        <f t="shared" si="66"/>
        <v>42541.830000000016</v>
      </c>
      <c r="AW40" s="246">
        <f t="shared" si="66"/>
        <v>44585.670000000158</v>
      </c>
      <c r="AX40" s="246">
        <f t="shared" si="66"/>
        <v>1837.3800000000047</v>
      </c>
      <c r="AY40" s="246">
        <f t="shared" si="66"/>
        <v>16559.470000000088</v>
      </c>
      <c r="AZ40" s="246">
        <f t="shared" si="66"/>
        <v>319245.95000000019</v>
      </c>
      <c r="BA40" s="246">
        <f t="shared" si="66"/>
        <v>53320.989999999991</v>
      </c>
      <c r="BB40" s="246">
        <f t="shared" si="66"/>
        <v>89873.870000000112</v>
      </c>
      <c r="BC40" s="246">
        <f t="shared" si="66"/>
        <v>114813.27000000002</v>
      </c>
      <c r="BD40" s="246">
        <f t="shared" si="66"/>
        <v>197576.76</v>
      </c>
      <c r="BE40" s="246">
        <f t="shared" si="66"/>
        <v>1499059.8499999996</v>
      </c>
      <c r="BF40" s="246">
        <f t="shared" si="66"/>
        <v>179736.88000000032</v>
      </c>
      <c r="BG40" s="246">
        <f t="shared" si="66"/>
        <v>11164.46</v>
      </c>
      <c r="BH40" s="246">
        <f t="shared" si="66"/>
        <v>93075.299999999814</v>
      </c>
      <c r="BI40" s="246">
        <f t="shared" si="66"/>
        <v>0</v>
      </c>
      <c r="BJ40" s="246">
        <f t="shared" si="66"/>
        <v>15421.920000000042</v>
      </c>
      <c r="BK40" s="246">
        <f t="shared" si="66"/>
        <v>90881.150000000373</v>
      </c>
      <c r="BL40" s="246">
        <f t="shared" ref="BL40:BU40" si="68">SUM(BL8:BL39)</f>
        <v>52267.260000000009</v>
      </c>
      <c r="BM40" s="246">
        <f t="shared" si="68"/>
        <v>5677.5500000000466</v>
      </c>
      <c r="BN40" s="246">
        <f t="shared" si="68"/>
        <v>0</v>
      </c>
      <c r="BO40" s="246">
        <f t="shared" si="68"/>
        <v>0</v>
      </c>
      <c r="BP40" s="246">
        <f t="shared" si="68"/>
        <v>26108.479999999981</v>
      </c>
      <c r="BQ40" s="246">
        <f t="shared" si="68"/>
        <v>0</v>
      </c>
      <c r="BR40" s="246">
        <f t="shared" si="68"/>
        <v>80605.600000000006</v>
      </c>
      <c r="BS40" s="246">
        <f t="shared" si="68"/>
        <v>55222.139999999665</v>
      </c>
      <c r="BT40" s="246">
        <f t="shared" si="68"/>
        <v>239773.89399999994</v>
      </c>
      <c r="BU40" s="246">
        <f t="shared" si="68"/>
        <v>206233.72399999946</v>
      </c>
    </row>
    <row r="42" spans="1:73">
      <c r="D42" s="247"/>
      <c r="E42" s="247"/>
      <c r="F42" s="247"/>
      <c r="M42" s="247"/>
      <c r="Q42" s="247"/>
      <c r="AF42" s="247"/>
      <c r="AG42" s="247"/>
      <c r="AH42" s="247"/>
    </row>
    <row r="43" spans="1:73">
      <c r="C43" s="222"/>
      <c r="D43" s="248"/>
      <c r="G43" s="249"/>
      <c r="H43" s="249"/>
      <c r="J43" s="249"/>
      <c r="K43" s="249"/>
      <c r="M43" s="247"/>
    </row>
    <row r="44" spans="1:73">
      <c r="C44" s="247"/>
      <c r="D44" s="247"/>
      <c r="M44" s="247"/>
      <c r="N44" s="247"/>
    </row>
    <row r="45" spans="1:73">
      <c r="C45" s="250"/>
      <c r="M45" s="247"/>
      <c r="Y45" s="222"/>
    </row>
    <row r="46" spans="1:73">
      <c r="D46" s="247"/>
      <c r="M46" s="270"/>
    </row>
    <row r="47" spans="1:73">
      <c r="C47" s="250"/>
      <c r="M47" s="248"/>
    </row>
    <row r="49" spans="3:13">
      <c r="C49" s="251"/>
      <c r="M49" s="247"/>
    </row>
  </sheetData>
  <mergeCells count="6">
    <mergeCell ref="A3:C3"/>
    <mergeCell ref="A4:B4"/>
    <mergeCell ref="C6:L6"/>
    <mergeCell ref="M6:BU6"/>
    <mergeCell ref="A6:A7"/>
    <mergeCell ref="B6:B7"/>
  </mergeCells>
  <conditionalFormatting sqref="C13:C15">
    <cfRule type="cellIs" dxfId="29" priority="1" operator="lessThan">
      <formula>0</formula>
    </cfRule>
  </conditionalFormatting>
  <conditionalFormatting sqref="N7:AO7">
    <cfRule type="cellIs" dxfId="28" priority="9" operator="lessThan">
      <formula>0</formula>
    </cfRule>
  </conditionalFormatting>
  <conditionalFormatting sqref="BC7:BG7">
    <cfRule type="cellIs" dxfId="27" priority="8" operator="lessThan">
      <formula>0</formula>
    </cfRule>
  </conditionalFormatting>
  <printOptions horizontalCentered="1"/>
  <pageMargins left="0.70866141732283505" right="0.70866141732283505" top="0.74803149606299202" bottom="0.74803149606299202" header="0.31496062992126" footer="0.31496062992126"/>
  <pageSetup scale="11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I18" sqref="I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 ht="15.75" thickBot="1">
      <c r="B1" s="5"/>
      <c r="C1" s="6" t="s">
        <v>144</v>
      </c>
      <c r="D1" s="5"/>
      <c r="E1" s="5"/>
      <c r="F1" s="5"/>
    </row>
    <row r="2" spans="1:12" ht="16.5" thickTop="1" thickBot="1">
      <c r="B2" s="5"/>
      <c r="C2" s="6" t="s">
        <v>240</v>
      </c>
      <c r="D2" s="5"/>
      <c r="E2" s="5"/>
      <c r="F2" s="5"/>
      <c r="L2" s="93" t="s">
        <v>146</v>
      </c>
    </row>
    <row r="3" spans="1:12" ht="15.75" thickTop="1">
      <c r="B3" s="5"/>
      <c r="C3" s="6" t="str" cm="1">
        <f t="array" ref="C3:E3">'Summary sales'!A3:C3</f>
        <v>Bulan Juni 2026</v>
      </c>
      <c r="D3" s="5">
        <v>0</v>
      </c>
      <c r="E3" s="5">
        <v>0</v>
      </c>
      <c r="F3" s="5"/>
    </row>
    <row r="4" spans="1:12" ht="15.75" thickBot="1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0</v>
      </c>
    </row>
    <row r="5" spans="1:12" ht="15.75" thickTop="1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47" t="s">
        <v>152</v>
      </c>
      <c r="K5" s="751" t="s">
        <v>153</v>
      </c>
      <c r="L5" s="745" t="s">
        <v>154</v>
      </c>
    </row>
    <row r="6" spans="1:12" ht="33.75" customHeight="1" thickBo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1" t="s">
        <v>149</v>
      </c>
      <c r="J6" s="750"/>
      <c r="K6" s="752"/>
      <c r="L6" s="746"/>
    </row>
    <row r="7" spans="1:12" ht="15.75" thickTop="1">
      <c r="A7" s="67">
        <v>1</v>
      </c>
      <c r="B7" s="68">
        <f>C4</f>
        <v>46174</v>
      </c>
      <c r="C7" s="68">
        <f>C4</f>
        <v>46174</v>
      </c>
      <c r="D7" s="70">
        <v>0</v>
      </c>
      <c r="E7" s="68">
        <f>C7+1</f>
        <v>46175</v>
      </c>
      <c r="F7" s="70">
        <v>0</v>
      </c>
      <c r="G7" s="71">
        <f>IFERROR(((E7-C7)+(F7-D7)),"")</f>
        <v>1</v>
      </c>
      <c r="H7" s="72"/>
      <c r="I7" s="72"/>
      <c r="J7" s="72">
        <f t="shared" ref="J7:J36" si="0">I7-H7</f>
        <v>0</v>
      </c>
      <c r="K7" s="86">
        <f t="shared" ref="K7:K36" si="1">J7/24</f>
        <v>0</v>
      </c>
      <c r="L7" s="36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v>0</v>
      </c>
      <c r="E8" s="69">
        <f t="shared" ref="E8:E36" si="3">C8+1</f>
        <v>46176</v>
      </c>
      <c r="F8" s="70">
        <v>0</v>
      </c>
      <c r="G8" s="71">
        <f>IFERROR(((E8-C8)+(F8-D8)),"")</f>
        <v>1</v>
      </c>
      <c r="H8" s="72"/>
      <c r="I8" s="72"/>
      <c r="J8" s="72">
        <f t="shared" si="0"/>
        <v>0</v>
      </c>
      <c r="K8" s="86">
        <f t="shared" si="1"/>
        <v>0</v>
      </c>
      <c r="L8" s="52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v>0</v>
      </c>
      <c r="E9" s="69">
        <f t="shared" si="3"/>
        <v>46177</v>
      </c>
      <c r="F9" s="70">
        <v>0</v>
      </c>
      <c r="G9" s="71">
        <f>IFERROR(((E9-C9)+(F9-D9)),"")</f>
        <v>1</v>
      </c>
      <c r="H9" s="72"/>
      <c r="I9" s="72"/>
      <c r="J9" s="72">
        <f t="shared" si="0"/>
        <v>0</v>
      </c>
      <c r="K9" s="86">
        <f t="shared" si="1"/>
        <v>0</v>
      </c>
      <c r="L9" s="52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v>0</v>
      </c>
      <c r="E10" s="69">
        <f t="shared" si="3"/>
        <v>46178</v>
      </c>
      <c r="F10" s="70">
        <v>0</v>
      </c>
      <c r="G10" s="71">
        <f>IFERROR(((E10-C10)+(F10-D10)),"")</f>
        <v>1</v>
      </c>
      <c r="H10" s="72"/>
      <c r="I10" s="72"/>
      <c r="J10" s="72">
        <f t="shared" si="0"/>
        <v>0</v>
      </c>
      <c r="K10" s="86">
        <f t="shared" si="1"/>
        <v>0</v>
      </c>
      <c r="L10" s="3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v>0</v>
      </c>
      <c r="E11" s="69">
        <f t="shared" si="3"/>
        <v>46179</v>
      </c>
      <c r="F11" s="70">
        <v>0</v>
      </c>
      <c r="G11" s="71">
        <f t="shared" ref="G11:G36" si="5">IFERROR(((E11-C11)+(F11-D11)),"")</f>
        <v>1</v>
      </c>
      <c r="H11" s="72"/>
      <c r="I11" s="72"/>
      <c r="J11" s="72">
        <f t="shared" si="0"/>
        <v>0</v>
      </c>
      <c r="K11" s="86">
        <f t="shared" si="1"/>
        <v>0</v>
      </c>
      <c r="L11" s="3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v>0</v>
      </c>
      <c r="E12" s="69">
        <f t="shared" si="3"/>
        <v>46180</v>
      </c>
      <c r="F12" s="70">
        <v>0</v>
      </c>
      <c r="G12" s="71">
        <f t="shared" si="5"/>
        <v>1</v>
      </c>
      <c r="H12" s="72"/>
      <c r="I12" s="72"/>
      <c r="J12" s="72">
        <f t="shared" si="0"/>
        <v>0</v>
      </c>
      <c r="K12" s="86">
        <f t="shared" si="1"/>
        <v>0</v>
      </c>
      <c r="L12" s="36"/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v>0</v>
      </c>
      <c r="E13" s="69">
        <f t="shared" si="3"/>
        <v>46181</v>
      </c>
      <c r="F13" s="70">
        <v>0</v>
      </c>
      <c r="G13" s="71">
        <f t="shared" si="5"/>
        <v>1</v>
      </c>
      <c r="H13" s="72"/>
      <c r="I13" s="72"/>
      <c r="J13" s="72">
        <f t="shared" si="0"/>
        <v>0</v>
      </c>
      <c r="K13" s="86">
        <f t="shared" si="1"/>
        <v>0</v>
      </c>
      <c r="L13" s="36"/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v>0</v>
      </c>
      <c r="E14" s="69">
        <f t="shared" si="3"/>
        <v>46182</v>
      </c>
      <c r="F14" s="70">
        <v>0</v>
      </c>
      <c r="G14" s="71">
        <f t="shared" si="5"/>
        <v>1</v>
      </c>
      <c r="H14" s="72"/>
      <c r="I14" s="72"/>
      <c r="J14" s="72">
        <f t="shared" si="0"/>
        <v>0</v>
      </c>
      <c r="K14" s="86">
        <f t="shared" si="1"/>
        <v>0</v>
      </c>
      <c r="L14" s="36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v>0</v>
      </c>
      <c r="E15" s="69">
        <f t="shared" si="3"/>
        <v>46183</v>
      </c>
      <c r="F15" s="70">
        <v>0</v>
      </c>
      <c r="G15" s="71">
        <f t="shared" si="5"/>
        <v>1</v>
      </c>
      <c r="H15" s="72"/>
      <c r="I15" s="72"/>
      <c r="J15" s="72">
        <f t="shared" si="0"/>
        <v>0</v>
      </c>
      <c r="K15" s="86">
        <f t="shared" si="1"/>
        <v>0</v>
      </c>
      <c r="L15" s="36"/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v>0</v>
      </c>
      <c r="E16" s="69">
        <f t="shared" si="3"/>
        <v>46184</v>
      </c>
      <c r="F16" s="70">
        <v>0</v>
      </c>
      <c r="G16" s="71">
        <f t="shared" si="5"/>
        <v>1</v>
      </c>
      <c r="H16" s="72"/>
      <c r="I16" s="72"/>
      <c r="J16" s="72">
        <f t="shared" si="0"/>
        <v>0</v>
      </c>
      <c r="K16" s="86">
        <f t="shared" si="1"/>
        <v>0</v>
      </c>
      <c r="L16" s="3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v>0</v>
      </c>
      <c r="E17" s="69">
        <f t="shared" si="3"/>
        <v>46185</v>
      </c>
      <c r="F17" s="70">
        <v>0</v>
      </c>
      <c r="G17" s="71">
        <f t="shared" si="5"/>
        <v>1</v>
      </c>
      <c r="H17" s="72"/>
      <c r="I17" s="72"/>
      <c r="J17" s="72">
        <f t="shared" si="0"/>
        <v>0</v>
      </c>
      <c r="K17" s="86">
        <f t="shared" si="1"/>
        <v>0</v>
      </c>
      <c r="L17" s="3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v>0</v>
      </c>
      <c r="E18" s="69">
        <f t="shared" si="3"/>
        <v>46186</v>
      </c>
      <c r="F18" s="70">
        <v>0</v>
      </c>
      <c r="G18" s="71">
        <f t="shared" si="5"/>
        <v>1</v>
      </c>
      <c r="H18" s="72"/>
      <c r="I18" s="72"/>
      <c r="J18" s="72">
        <f t="shared" si="0"/>
        <v>0</v>
      </c>
      <c r="K18" s="86">
        <f t="shared" si="1"/>
        <v>0</v>
      </c>
      <c r="L18" s="36"/>
      <c r="N18" s="3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v>0</v>
      </c>
      <c r="E19" s="69">
        <f t="shared" si="3"/>
        <v>46187</v>
      </c>
      <c r="F19" s="70">
        <v>0</v>
      </c>
      <c r="G19" s="71">
        <f t="shared" si="5"/>
        <v>1</v>
      </c>
      <c r="H19" s="72"/>
      <c r="I19" s="72"/>
      <c r="J19" s="72">
        <f t="shared" si="0"/>
        <v>0</v>
      </c>
      <c r="K19" s="86">
        <f t="shared" si="1"/>
        <v>0</v>
      </c>
      <c r="L19" s="36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v>0</v>
      </c>
      <c r="E20" s="69">
        <f t="shared" si="3"/>
        <v>46188</v>
      </c>
      <c r="F20" s="70">
        <v>0</v>
      </c>
      <c r="G20" s="71">
        <f t="shared" si="5"/>
        <v>1</v>
      </c>
      <c r="H20" s="72"/>
      <c r="I20" s="72"/>
      <c r="J20" s="72">
        <f t="shared" si="0"/>
        <v>0</v>
      </c>
      <c r="K20" s="86">
        <f t="shared" si="1"/>
        <v>0</v>
      </c>
      <c r="L20" s="96"/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v>0</v>
      </c>
      <c r="E21" s="69">
        <f t="shared" si="3"/>
        <v>46189</v>
      </c>
      <c r="F21" s="70">
        <v>0</v>
      </c>
      <c r="G21" s="71">
        <f t="shared" si="5"/>
        <v>1</v>
      </c>
      <c r="H21" s="72"/>
      <c r="I21" s="72"/>
      <c r="J21" s="72">
        <f t="shared" si="0"/>
        <v>0</v>
      </c>
      <c r="K21" s="86">
        <f t="shared" si="1"/>
        <v>0</v>
      </c>
      <c r="L21" s="36"/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v>0</v>
      </c>
      <c r="E22" s="69">
        <f t="shared" si="3"/>
        <v>46190</v>
      </c>
      <c r="F22" s="70">
        <v>0</v>
      </c>
      <c r="G22" s="71">
        <f t="shared" si="5"/>
        <v>1</v>
      </c>
      <c r="H22" s="72"/>
      <c r="I22" s="72"/>
      <c r="J22" s="72">
        <f t="shared" si="0"/>
        <v>0</v>
      </c>
      <c r="K22" s="86">
        <f t="shared" si="1"/>
        <v>0</v>
      </c>
      <c r="L22" s="36"/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v>0</v>
      </c>
      <c r="E23" s="69">
        <f t="shared" si="3"/>
        <v>46191</v>
      </c>
      <c r="F23" s="70">
        <v>0</v>
      </c>
      <c r="G23" s="71">
        <f t="shared" si="5"/>
        <v>1</v>
      </c>
      <c r="H23" s="72"/>
      <c r="I23" s="72"/>
      <c r="J23" s="72">
        <f t="shared" si="0"/>
        <v>0</v>
      </c>
      <c r="K23" s="86">
        <f t="shared" si="1"/>
        <v>0</v>
      </c>
      <c r="L23" s="36"/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v>0</v>
      </c>
      <c r="E24" s="69">
        <f t="shared" si="3"/>
        <v>46192</v>
      </c>
      <c r="F24" s="70">
        <v>0</v>
      </c>
      <c r="G24" s="71">
        <f t="shared" si="5"/>
        <v>1</v>
      </c>
      <c r="H24" s="72"/>
      <c r="I24" s="72"/>
      <c r="J24" s="72">
        <f t="shared" si="0"/>
        <v>0</v>
      </c>
      <c r="K24" s="86">
        <f t="shared" si="1"/>
        <v>0</v>
      </c>
      <c r="L24" s="36"/>
    </row>
    <row r="25" spans="1:14">
      <c r="A25" s="73">
        <f t="shared" ref="A25:B36" si="6">A24+1</f>
        <v>19</v>
      </c>
      <c r="B25" s="69">
        <f t="shared" si="6"/>
        <v>46192</v>
      </c>
      <c r="C25" s="69">
        <f t="shared" si="2"/>
        <v>46192</v>
      </c>
      <c r="D25" s="70">
        <v>0</v>
      </c>
      <c r="E25" s="69">
        <f t="shared" si="3"/>
        <v>46193</v>
      </c>
      <c r="F25" s="70">
        <v>0</v>
      </c>
      <c r="G25" s="71">
        <f t="shared" si="5"/>
        <v>1</v>
      </c>
      <c r="H25" s="72"/>
      <c r="I25" s="72"/>
      <c r="J25" s="72">
        <f t="shared" si="0"/>
        <v>0</v>
      </c>
      <c r="K25" s="86">
        <f t="shared" si="1"/>
        <v>0</v>
      </c>
      <c r="L25" s="505"/>
    </row>
    <row r="26" spans="1:14">
      <c r="A26" s="73">
        <f t="shared" si="6"/>
        <v>20</v>
      </c>
      <c r="B26" s="69">
        <f t="shared" si="6"/>
        <v>46193</v>
      </c>
      <c r="C26" s="69">
        <f t="shared" si="2"/>
        <v>46193</v>
      </c>
      <c r="D26" s="70">
        <v>0</v>
      </c>
      <c r="E26" s="69">
        <f t="shared" si="3"/>
        <v>46194</v>
      </c>
      <c r="F26" s="70">
        <v>0</v>
      </c>
      <c r="G26" s="71">
        <f t="shared" si="5"/>
        <v>1</v>
      </c>
      <c r="H26" s="72"/>
      <c r="I26" s="72"/>
      <c r="J26" s="72">
        <f t="shared" si="0"/>
        <v>0</v>
      </c>
      <c r="K26" s="86">
        <f t="shared" si="1"/>
        <v>0</v>
      </c>
      <c r="L26" s="36"/>
    </row>
    <row r="27" spans="1:14">
      <c r="A27" s="73">
        <f t="shared" si="6"/>
        <v>21</v>
      </c>
      <c r="B27" s="69">
        <f t="shared" si="6"/>
        <v>46194</v>
      </c>
      <c r="C27" s="69">
        <f t="shared" si="2"/>
        <v>46194</v>
      </c>
      <c r="D27" s="70">
        <v>0</v>
      </c>
      <c r="E27" s="69">
        <f t="shared" si="3"/>
        <v>46195</v>
      </c>
      <c r="F27" s="70">
        <v>0</v>
      </c>
      <c r="G27" s="71">
        <f t="shared" si="5"/>
        <v>1</v>
      </c>
      <c r="H27" s="72"/>
      <c r="I27" s="72"/>
      <c r="J27" s="72">
        <f t="shared" si="0"/>
        <v>0</v>
      </c>
      <c r="K27" s="86">
        <f t="shared" si="1"/>
        <v>0</v>
      </c>
      <c r="L27" s="36"/>
    </row>
    <row r="28" spans="1:14">
      <c r="A28" s="73">
        <f t="shared" si="6"/>
        <v>22</v>
      </c>
      <c r="B28" s="69">
        <f t="shared" si="6"/>
        <v>46195</v>
      </c>
      <c r="C28" s="69">
        <f t="shared" si="2"/>
        <v>46195</v>
      </c>
      <c r="D28" s="70">
        <v>0</v>
      </c>
      <c r="E28" s="69">
        <f t="shared" si="3"/>
        <v>46196</v>
      </c>
      <c r="F28" s="70">
        <v>0</v>
      </c>
      <c r="G28" s="71">
        <f t="shared" si="5"/>
        <v>1</v>
      </c>
      <c r="H28" s="72"/>
      <c r="I28" s="72"/>
      <c r="J28" s="72">
        <f t="shared" si="0"/>
        <v>0</v>
      </c>
      <c r="K28" s="86">
        <f t="shared" si="1"/>
        <v>0</v>
      </c>
      <c r="L28" s="36"/>
    </row>
    <row r="29" spans="1:14">
      <c r="A29" s="73">
        <f t="shared" si="6"/>
        <v>23</v>
      </c>
      <c r="B29" s="69">
        <f t="shared" si="6"/>
        <v>46196</v>
      </c>
      <c r="C29" s="69">
        <f t="shared" si="2"/>
        <v>46196</v>
      </c>
      <c r="D29" s="70">
        <v>0</v>
      </c>
      <c r="E29" s="69">
        <f t="shared" si="3"/>
        <v>46197</v>
      </c>
      <c r="F29" s="70">
        <v>0</v>
      </c>
      <c r="G29" s="71">
        <f t="shared" si="5"/>
        <v>1</v>
      </c>
      <c r="H29" s="72"/>
      <c r="I29" s="72"/>
      <c r="J29" s="72">
        <f t="shared" si="0"/>
        <v>0</v>
      </c>
      <c r="K29" s="86">
        <f t="shared" si="1"/>
        <v>0</v>
      </c>
      <c r="L29" s="36"/>
    </row>
    <row r="30" spans="1:14">
      <c r="A30" s="73">
        <f t="shared" si="6"/>
        <v>24</v>
      </c>
      <c r="B30" s="69">
        <f t="shared" si="6"/>
        <v>46197</v>
      </c>
      <c r="C30" s="69">
        <f t="shared" si="2"/>
        <v>46197</v>
      </c>
      <c r="D30" s="70">
        <v>0</v>
      </c>
      <c r="E30" s="69">
        <f t="shared" si="3"/>
        <v>46198</v>
      </c>
      <c r="F30" s="70">
        <v>0</v>
      </c>
      <c r="G30" s="71">
        <f t="shared" si="5"/>
        <v>1</v>
      </c>
      <c r="H30" s="72"/>
      <c r="I30" s="72"/>
      <c r="J30" s="72">
        <f t="shared" si="0"/>
        <v>0</v>
      </c>
      <c r="K30" s="86">
        <f t="shared" si="1"/>
        <v>0</v>
      </c>
      <c r="L30" s="36"/>
    </row>
    <row r="31" spans="1:14">
      <c r="A31" s="73">
        <f t="shared" si="6"/>
        <v>25</v>
      </c>
      <c r="B31" s="69">
        <f t="shared" si="6"/>
        <v>46198</v>
      </c>
      <c r="C31" s="69">
        <f t="shared" si="2"/>
        <v>46198</v>
      </c>
      <c r="D31" s="70">
        <v>0</v>
      </c>
      <c r="E31" s="69">
        <f t="shared" si="3"/>
        <v>46199</v>
      </c>
      <c r="F31" s="70">
        <v>0</v>
      </c>
      <c r="G31" s="71">
        <f t="shared" si="5"/>
        <v>1</v>
      </c>
      <c r="H31" s="72"/>
      <c r="I31" s="72"/>
      <c r="J31" s="72">
        <f t="shared" si="0"/>
        <v>0</v>
      </c>
      <c r="K31" s="86">
        <f t="shared" si="1"/>
        <v>0</v>
      </c>
      <c r="L31" s="36"/>
    </row>
    <row r="32" spans="1:14">
      <c r="A32" s="73">
        <f t="shared" si="6"/>
        <v>26</v>
      </c>
      <c r="B32" s="69">
        <f t="shared" si="6"/>
        <v>46199</v>
      </c>
      <c r="C32" s="69">
        <f t="shared" si="2"/>
        <v>46199</v>
      </c>
      <c r="D32" s="70">
        <v>0</v>
      </c>
      <c r="E32" s="69">
        <f t="shared" si="3"/>
        <v>46200</v>
      </c>
      <c r="F32" s="70">
        <v>0</v>
      </c>
      <c r="G32" s="71">
        <f t="shared" si="5"/>
        <v>1</v>
      </c>
      <c r="H32" s="72"/>
      <c r="I32" s="72"/>
      <c r="J32" s="72">
        <f t="shared" si="0"/>
        <v>0</v>
      </c>
      <c r="K32" s="86">
        <f t="shared" si="1"/>
        <v>0</v>
      </c>
      <c r="L32" s="505"/>
    </row>
    <row r="33" spans="1:12">
      <c r="A33" s="73">
        <f t="shared" si="6"/>
        <v>27</v>
      </c>
      <c r="B33" s="69">
        <f t="shared" si="6"/>
        <v>46200</v>
      </c>
      <c r="C33" s="69">
        <f t="shared" si="2"/>
        <v>46200</v>
      </c>
      <c r="D33" s="70">
        <v>0</v>
      </c>
      <c r="E33" s="69">
        <f t="shared" si="3"/>
        <v>46201</v>
      </c>
      <c r="F33" s="70">
        <v>0</v>
      </c>
      <c r="G33" s="71">
        <f t="shared" si="5"/>
        <v>1</v>
      </c>
      <c r="H33" s="72"/>
      <c r="I33" s="72"/>
      <c r="J33" s="72">
        <f t="shared" si="0"/>
        <v>0</v>
      </c>
      <c r="K33" s="86">
        <f t="shared" si="1"/>
        <v>0</v>
      </c>
      <c r="L33" s="36"/>
    </row>
    <row r="34" spans="1:12">
      <c r="A34" s="73">
        <f t="shared" si="6"/>
        <v>28</v>
      </c>
      <c r="B34" s="69">
        <f t="shared" si="6"/>
        <v>46201</v>
      </c>
      <c r="C34" s="69">
        <f t="shared" si="2"/>
        <v>46201</v>
      </c>
      <c r="D34" s="70">
        <v>0</v>
      </c>
      <c r="E34" s="69">
        <f t="shared" si="3"/>
        <v>46202</v>
      </c>
      <c r="F34" s="70">
        <v>0</v>
      </c>
      <c r="G34" s="71">
        <f t="shared" si="5"/>
        <v>1</v>
      </c>
      <c r="H34" s="72"/>
      <c r="I34" s="72"/>
      <c r="J34" s="72">
        <f t="shared" si="0"/>
        <v>0</v>
      </c>
      <c r="K34" s="86">
        <f t="shared" si="1"/>
        <v>0</v>
      </c>
      <c r="L34" s="36"/>
    </row>
    <row r="35" spans="1:12">
      <c r="A35" s="73">
        <f t="shared" si="6"/>
        <v>29</v>
      </c>
      <c r="B35" s="69">
        <f t="shared" si="6"/>
        <v>46202</v>
      </c>
      <c r="C35" s="69">
        <f t="shared" si="2"/>
        <v>46202</v>
      </c>
      <c r="D35" s="70">
        <v>0</v>
      </c>
      <c r="E35" s="69">
        <f t="shared" si="3"/>
        <v>46203</v>
      </c>
      <c r="F35" s="70">
        <v>0</v>
      </c>
      <c r="G35" s="71">
        <f t="shared" si="5"/>
        <v>1</v>
      </c>
      <c r="H35" s="72"/>
      <c r="I35" s="72"/>
      <c r="J35" s="72">
        <f t="shared" si="0"/>
        <v>0</v>
      </c>
      <c r="K35" s="86">
        <f t="shared" si="1"/>
        <v>0</v>
      </c>
      <c r="L35" s="36"/>
    </row>
    <row r="36" spans="1:12">
      <c r="A36" s="73">
        <f t="shared" si="6"/>
        <v>30</v>
      </c>
      <c r="B36" s="69">
        <f t="shared" si="6"/>
        <v>46203</v>
      </c>
      <c r="C36" s="69">
        <f t="shared" si="2"/>
        <v>46203</v>
      </c>
      <c r="D36" s="70">
        <v>0</v>
      </c>
      <c r="E36" s="69">
        <f t="shared" si="3"/>
        <v>46204</v>
      </c>
      <c r="F36" s="70">
        <v>0</v>
      </c>
      <c r="G36" s="71">
        <f t="shared" si="5"/>
        <v>1</v>
      </c>
      <c r="H36" s="72"/>
      <c r="I36" s="72"/>
      <c r="J36" s="72">
        <f t="shared" si="0"/>
        <v>0</v>
      </c>
      <c r="K36" s="86">
        <f t="shared" si="1"/>
        <v>0</v>
      </c>
      <c r="L36" s="36"/>
    </row>
    <row r="37" spans="1:12" ht="15.75" thickBot="1">
      <c r="A37" s="74"/>
      <c r="B37" s="20"/>
      <c r="C37" s="20"/>
      <c r="D37" s="75"/>
      <c r="E37" s="20"/>
      <c r="F37" s="75"/>
      <c r="G37" s="75"/>
      <c r="H37" s="87"/>
      <c r="I37" s="87"/>
      <c r="J37" s="87"/>
      <c r="K37" s="40"/>
      <c r="L37" s="41"/>
    </row>
    <row r="38" spans="1:12" ht="15.75" thickTop="1">
      <c r="A38" s="77" t="s">
        <v>7</v>
      </c>
      <c r="B38" s="78"/>
      <c r="C38" s="78"/>
      <c r="D38" s="78"/>
      <c r="E38" s="78"/>
      <c r="F38" s="78"/>
      <c r="G38" s="79">
        <f>SUM(G7:G34)</f>
        <v>28</v>
      </c>
      <c r="H38" s="80"/>
      <c r="I38" s="80"/>
      <c r="J38" s="88">
        <f>SUM(J7:J37)</f>
        <v>0</v>
      </c>
      <c r="K38" s="88">
        <f>AVERAGE(K7:K34)</f>
        <v>0</v>
      </c>
      <c r="L38" s="89"/>
    </row>
    <row r="39" spans="1:12" ht="15.75" thickBot="1">
      <c r="A39" s="81" t="s">
        <v>125</v>
      </c>
      <c r="B39" s="82"/>
      <c r="C39" s="82"/>
      <c r="D39" s="82"/>
      <c r="E39" s="82"/>
      <c r="F39" s="82"/>
      <c r="G39" s="83">
        <f>G38/SUMPRODUCT((G7:G34&gt;0)*1)</f>
        <v>1</v>
      </c>
      <c r="H39" s="84"/>
      <c r="I39" s="84"/>
      <c r="J39" s="84"/>
      <c r="K39" s="84" t="e">
        <f>K38/SUMPRODUCT((K7:K34&gt;0)*1)</f>
        <v>#DIV/0!</v>
      </c>
      <c r="L39" s="90"/>
    </row>
    <row r="40" spans="1:12" ht="15.75" thickTop="1"/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8"/>
  <sheetViews>
    <sheetView zoomScaleSheetLayoutView="90" workbookViewId="0">
      <pane xSplit="3" ySplit="7" topLeftCell="D56" activePane="bottomRight" state="frozenSplit"/>
      <selection pane="topRight"/>
      <selection pane="bottomLeft"/>
      <selection pane="bottomRight" activeCell="P63" sqref="P6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8.140625" style="1" customWidth="1"/>
    <col min="4" max="4" width="20.140625" style="1" customWidth="1"/>
    <col min="5" max="6" width="10.7109375" style="1" customWidth="1"/>
    <col min="7" max="7" width="9.140625" style="1" customWidth="1"/>
    <col min="8" max="12" width="9.140625" style="1"/>
    <col min="13" max="14" width="9.140625" style="3"/>
    <col min="15" max="15" width="19.140625" style="4" customWidth="1"/>
    <col min="16" max="16" width="36.140625" style="1" customWidth="1"/>
    <col min="17" max="17" width="11.85546875" style="1" customWidth="1"/>
    <col min="18" max="16384" width="9.140625" style="1"/>
  </cols>
  <sheetData>
    <row r="1" spans="1:18" ht="15.75" thickBot="1">
      <c r="B1" s="5"/>
      <c r="C1" s="6" t="s">
        <v>144</v>
      </c>
      <c r="D1" s="5"/>
      <c r="E1" s="5"/>
      <c r="F1" s="5"/>
      <c r="G1" s="5"/>
      <c r="H1" s="5"/>
      <c r="I1" s="5"/>
      <c r="J1" s="5"/>
      <c r="K1" s="5"/>
      <c r="L1" s="5"/>
      <c r="M1" s="28"/>
      <c r="N1" s="28"/>
      <c r="O1" s="29"/>
    </row>
    <row r="2" spans="1:18" ht="16.5" thickTop="1" thickBot="1">
      <c r="B2" s="5"/>
      <c r="C2" s="6" t="s">
        <v>324</v>
      </c>
      <c r="D2" s="5"/>
      <c r="E2" s="5"/>
      <c r="F2" s="5"/>
      <c r="G2" s="5"/>
      <c r="H2" s="5"/>
      <c r="I2" s="28"/>
      <c r="J2" s="5"/>
      <c r="K2" s="5"/>
      <c r="L2" s="5"/>
      <c r="M2" s="28"/>
      <c r="N2" s="28"/>
      <c r="O2" s="187" t="s">
        <v>146</v>
      </c>
    </row>
    <row r="3" spans="1:18" ht="15.75" thickTop="1">
      <c r="B3" s="5"/>
      <c r="C3" s="6" t="str">
        <f>RB!C3</f>
        <v>Bulan Juni 2026</v>
      </c>
      <c r="D3" s="5"/>
      <c r="E3" s="5"/>
      <c r="F3" s="5"/>
      <c r="G3" s="5"/>
      <c r="H3" s="5"/>
      <c r="I3" s="5"/>
      <c r="J3" s="5"/>
      <c r="K3" s="5"/>
      <c r="L3" s="5"/>
      <c r="M3" s="28"/>
      <c r="N3" s="28"/>
      <c r="O3" s="29"/>
    </row>
    <row r="4" spans="1:18" ht="15.75" thickBot="1">
      <c r="B4" s="8"/>
      <c r="C4" s="8">
        <f>RB!C4</f>
        <v>46174</v>
      </c>
      <c r="D4" s="9"/>
      <c r="E4" s="143"/>
      <c r="F4" s="143"/>
      <c r="G4" s="5"/>
      <c r="H4" s="5"/>
      <c r="I4" s="5"/>
      <c r="J4" s="5"/>
      <c r="K4" s="5"/>
      <c r="L4" s="5"/>
      <c r="M4" s="28"/>
      <c r="N4" s="28"/>
      <c r="O4" s="29" t="s">
        <v>147</v>
      </c>
    </row>
    <row r="5" spans="1:18" ht="15.75" customHeight="1" thickTop="1">
      <c r="A5" s="767" t="s">
        <v>107</v>
      </c>
      <c r="B5" s="764" t="s">
        <v>108</v>
      </c>
      <c r="C5" s="764" t="s">
        <v>185</v>
      </c>
      <c r="D5" s="764" t="s">
        <v>186</v>
      </c>
      <c r="E5" s="764" t="s">
        <v>187</v>
      </c>
      <c r="F5" s="764" t="s">
        <v>188</v>
      </c>
      <c r="G5" s="753" t="s">
        <v>189</v>
      </c>
      <c r="H5" s="754"/>
      <c r="I5" s="754"/>
      <c r="J5" s="754"/>
      <c r="K5" s="754"/>
      <c r="L5" s="754"/>
      <c r="M5" s="754"/>
      <c r="N5" s="755"/>
      <c r="O5" s="756" t="s">
        <v>152</v>
      </c>
      <c r="P5" s="759" t="s">
        <v>190</v>
      </c>
    </row>
    <row r="6" spans="1:18" ht="19.5" customHeight="1">
      <c r="A6" s="768"/>
      <c r="B6" s="765"/>
      <c r="C6" s="765"/>
      <c r="D6" s="765"/>
      <c r="E6" s="765"/>
      <c r="F6" s="765"/>
      <c r="G6" s="762" t="s">
        <v>148</v>
      </c>
      <c r="H6" s="763"/>
      <c r="I6" s="762" t="s">
        <v>149</v>
      </c>
      <c r="J6" s="763"/>
      <c r="K6" s="762" t="s">
        <v>148</v>
      </c>
      <c r="L6" s="763"/>
      <c r="M6" s="762" t="s">
        <v>149</v>
      </c>
      <c r="N6" s="763"/>
      <c r="O6" s="757"/>
      <c r="P6" s="760"/>
    </row>
    <row r="7" spans="1:18" ht="33.75" customHeight="1" thickBot="1">
      <c r="A7" s="769"/>
      <c r="B7" s="766"/>
      <c r="C7" s="766"/>
      <c r="D7" s="766"/>
      <c r="E7" s="766"/>
      <c r="F7" s="766"/>
      <c r="G7" s="11" t="s">
        <v>108</v>
      </c>
      <c r="H7" s="11" t="s">
        <v>155</v>
      </c>
      <c r="I7" s="11" t="s">
        <v>108</v>
      </c>
      <c r="J7" s="11" t="s">
        <v>155</v>
      </c>
      <c r="K7" s="31" t="s">
        <v>191</v>
      </c>
      <c r="L7" s="11" t="s">
        <v>192</v>
      </c>
      <c r="M7" s="31" t="s">
        <v>191</v>
      </c>
      <c r="N7" s="11" t="s">
        <v>192</v>
      </c>
      <c r="O7" s="758"/>
      <c r="P7" s="761"/>
    </row>
    <row r="8" spans="1:18" ht="15.75" thickTop="1">
      <c r="A8" s="73"/>
      <c r="B8" s="69"/>
      <c r="C8" s="185"/>
      <c r="D8" s="185"/>
      <c r="E8" s="20"/>
      <c r="F8" s="155"/>
      <c r="G8" s="22"/>
      <c r="H8" s="23"/>
      <c r="I8" s="22"/>
      <c r="J8" s="23"/>
      <c r="K8" s="23"/>
      <c r="L8" s="23"/>
      <c r="M8" s="188"/>
      <c r="N8" s="188"/>
      <c r="O8" s="40"/>
      <c r="P8" s="189"/>
    </row>
    <row r="9" spans="1:18">
      <c r="A9" s="73">
        <f t="shared" ref="A9:A43" si="0">A8+1</f>
        <v>1</v>
      </c>
      <c r="B9" s="69">
        <f t="shared" ref="B9:B32" si="1">I9</f>
        <v>46181</v>
      </c>
      <c r="C9" s="185" t="s">
        <v>231</v>
      </c>
      <c r="D9" s="186" t="s">
        <v>426</v>
      </c>
      <c r="E9" s="20">
        <v>46180</v>
      </c>
      <c r="F9" s="160" t="s">
        <v>322</v>
      </c>
      <c r="G9" s="22">
        <v>46181</v>
      </c>
      <c r="H9" s="23">
        <v>0.28333333333333333</v>
      </c>
      <c r="I9" s="22">
        <v>46181</v>
      </c>
      <c r="J9" s="23">
        <v>0.375</v>
      </c>
      <c r="K9" s="190">
        <v>240</v>
      </c>
      <c r="L9" s="190">
        <v>22</v>
      </c>
      <c r="M9" s="190">
        <v>40</v>
      </c>
      <c r="N9" s="190">
        <v>20</v>
      </c>
      <c r="O9" s="40">
        <v>4725.5780000000004</v>
      </c>
      <c r="P9" s="191"/>
      <c r="Q9" s="46"/>
      <c r="R9" s="4"/>
    </row>
    <row r="10" spans="1:18">
      <c r="A10" s="73">
        <f t="shared" si="0"/>
        <v>2</v>
      </c>
      <c r="B10" s="14">
        <f t="shared" si="1"/>
        <v>46185</v>
      </c>
      <c r="C10" s="185" t="s">
        <v>266</v>
      </c>
      <c r="D10" s="185" t="s">
        <v>427</v>
      </c>
      <c r="E10" s="20">
        <v>46181</v>
      </c>
      <c r="F10" s="160" t="s">
        <v>322</v>
      </c>
      <c r="G10" s="22">
        <v>46185</v>
      </c>
      <c r="H10" s="23">
        <v>0.44444444444444442</v>
      </c>
      <c r="I10" s="22">
        <v>46185</v>
      </c>
      <c r="J10" s="23">
        <v>0.54861111111111116</v>
      </c>
      <c r="K10" s="190">
        <v>180</v>
      </c>
      <c r="L10" s="190">
        <v>22</v>
      </c>
      <c r="M10" s="190">
        <v>40</v>
      </c>
      <c r="N10" s="190">
        <v>20</v>
      </c>
      <c r="O10" s="40">
        <v>4799.4269999999997</v>
      </c>
      <c r="P10" s="191"/>
      <c r="Q10" s="46"/>
      <c r="R10" s="4"/>
    </row>
    <row r="11" spans="1:18">
      <c r="A11" s="73">
        <f t="shared" si="0"/>
        <v>3</v>
      </c>
      <c r="B11" s="14">
        <f t="shared" si="1"/>
        <v>46182</v>
      </c>
      <c r="C11" s="185" t="s">
        <v>231</v>
      </c>
      <c r="D11" s="186" t="s">
        <v>428</v>
      </c>
      <c r="E11" s="20">
        <v>46182</v>
      </c>
      <c r="F11" s="160" t="s">
        <v>322</v>
      </c>
      <c r="G11" s="22">
        <v>46182</v>
      </c>
      <c r="H11" s="23">
        <v>0.6791666666666667</v>
      </c>
      <c r="I11" s="22">
        <v>46182</v>
      </c>
      <c r="J11" s="23">
        <v>0.79861111111111116</v>
      </c>
      <c r="K11" s="190">
        <v>200</v>
      </c>
      <c r="L11" s="190">
        <v>22</v>
      </c>
      <c r="M11" s="190">
        <v>40</v>
      </c>
      <c r="N11" s="190">
        <v>20</v>
      </c>
      <c r="O11" s="40">
        <v>4108.4989999999998</v>
      </c>
      <c r="P11" s="191"/>
      <c r="R11" s="4"/>
    </row>
    <row r="12" spans="1:18">
      <c r="A12" s="73">
        <f t="shared" si="0"/>
        <v>4</v>
      </c>
      <c r="B12" s="14">
        <f t="shared" si="1"/>
        <v>46183</v>
      </c>
      <c r="C12" s="185" t="s">
        <v>326</v>
      </c>
      <c r="D12" s="186" t="s">
        <v>429</v>
      </c>
      <c r="E12" s="20">
        <v>46182</v>
      </c>
      <c r="F12" s="160" t="s">
        <v>322</v>
      </c>
      <c r="G12" s="22">
        <v>46182</v>
      </c>
      <c r="H12" s="23">
        <v>0.98611111111111116</v>
      </c>
      <c r="I12" s="22">
        <v>46183</v>
      </c>
      <c r="J12" s="23">
        <v>0.41666666666666669</v>
      </c>
      <c r="K12" s="190">
        <v>160</v>
      </c>
      <c r="L12" s="190">
        <v>22</v>
      </c>
      <c r="M12" s="190">
        <v>40</v>
      </c>
      <c r="N12" s="190">
        <v>20</v>
      </c>
      <c r="O12" s="40">
        <v>4104.9539999999997</v>
      </c>
      <c r="P12" s="191"/>
      <c r="R12" s="4"/>
    </row>
    <row r="13" spans="1:18">
      <c r="A13" s="73">
        <f t="shared" si="0"/>
        <v>5</v>
      </c>
      <c r="B13" s="14">
        <f t="shared" si="1"/>
        <v>46183</v>
      </c>
      <c r="C13" s="185" t="s">
        <v>236</v>
      </c>
      <c r="D13" s="186" t="s">
        <v>430</v>
      </c>
      <c r="E13" s="20">
        <v>46182</v>
      </c>
      <c r="F13" s="160" t="s">
        <v>322</v>
      </c>
      <c r="G13" s="22">
        <v>46183</v>
      </c>
      <c r="H13" s="23">
        <v>0.25694444444444442</v>
      </c>
      <c r="I13" s="22">
        <v>46183</v>
      </c>
      <c r="J13" s="23">
        <v>0.45833333333333331</v>
      </c>
      <c r="K13" s="190">
        <v>180</v>
      </c>
      <c r="L13" s="190">
        <v>22</v>
      </c>
      <c r="M13" s="190">
        <v>40</v>
      </c>
      <c r="N13" s="190">
        <v>20</v>
      </c>
      <c r="O13" s="40">
        <v>4412.46</v>
      </c>
      <c r="P13" s="191"/>
      <c r="R13" s="4"/>
    </row>
    <row r="14" spans="1:18">
      <c r="A14" s="73">
        <f t="shared" si="0"/>
        <v>6</v>
      </c>
      <c r="B14" s="14">
        <f t="shared" si="1"/>
        <v>46183</v>
      </c>
      <c r="C14" s="185" t="s">
        <v>231</v>
      </c>
      <c r="D14" s="186" t="s">
        <v>431</v>
      </c>
      <c r="E14" s="20">
        <v>46183</v>
      </c>
      <c r="F14" s="160" t="s">
        <v>322</v>
      </c>
      <c r="G14" s="22">
        <v>46183</v>
      </c>
      <c r="H14" s="23">
        <v>0.65763888888888888</v>
      </c>
      <c r="I14" s="22">
        <v>46183</v>
      </c>
      <c r="J14" s="23">
        <v>0.76875000000000004</v>
      </c>
      <c r="K14" s="190">
        <v>190</v>
      </c>
      <c r="L14" s="190">
        <v>22</v>
      </c>
      <c r="M14" s="190">
        <v>40</v>
      </c>
      <c r="N14" s="190">
        <v>20</v>
      </c>
      <c r="O14" s="4">
        <v>4116.7700000000004</v>
      </c>
      <c r="P14" s="191"/>
      <c r="R14" s="4"/>
    </row>
    <row r="15" spans="1:18">
      <c r="A15" s="73">
        <f t="shared" si="0"/>
        <v>7</v>
      </c>
      <c r="B15" s="14">
        <f t="shared" si="1"/>
        <v>46184</v>
      </c>
      <c r="C15" s="185" t="s">
        <v>326</v>
      </c>
      <c r="D15" s="186" t="s">
        <v>432</v>
      </c>
      <c r="E15" s="20">
        <v>46183</v>
      </c>
      <c r="F15" s="160" t="s">
        <v>322</v>
      </c>
      <c r="G15" s="22">
        <v>46184</v>
      </c>
      <c r="H15" s="23">
        <v>0.2013888888888889</v>
      </c>
      <c r="I15" s="22">
        <v>46184</v>
      </c>
      <c r="J15" s="23">
        <v>0.30694444444444446</v>
      </c>
      <c r="K15" s="190">
        <v>170</v>
      </c>
      <c r="L15" s="190">
        <v>22</v>
      </c>
      <c r="M15" s="190">
        <v>40</v>
      </c>
      <c r="N15" s="190">
        <v>20</v>
      </c>
      <c r="O15" s="40">
        <v>3944.259</v>
      </c>
      <c r="P15" s="191"/>
      <c r="Q15" s="46"/>
      <c r="R15" s="4"/>
    </row>
    <row r="16" spans="1:18">
      <c r="A16" s="73">
        <f t="shared" si="0"/>
        <v>8</v>
      </c>
      <c r="B16" s="69">
        <f t="shared" si="1"/>
        <v>46184</v>
      </c>
      <c r="C16" s="537" t="s">
        <v>236</v>
      </c>
      <c r="D16" s="185" t="s">
        <v>433</v>
      </c>
      <c r="E16" s="20">
        <v>46183</v>
      </c>
      <c r="F16" s="160" t="s">
        <v>322</v>
      </c>
      <c r="G16" s="22">
        <v>46184</v>
      </c>
      <c r="H16" s="23">
        <v>0.30694444444444446</v>
      </c>
      <c r="I16" s="22">
        <v>46184</v>
      </c>
      <c r="J16" s="23">
        <v>0.44861111111111113</v>
      </c>
      <c r="K16" s="190">
        <v>180</v>
      </c>
      <c r="L16" s="190">
        <v>22</v>
      </c>
      <c r="M16" s="190">
        <v>40</v>
      </c>
      <c r="N16" s="190">
        <v>20</v>
      </c>
      <c r="O16" s="40">
        <v>4312.0259999999998</v>
      </c>
      <c r="P16" s="191"/>
      <c r="Q16" s="46"/>
      <c r="R16" s="4"/>
    </row>
    <row r="17" spans="1:18">
      <c r="A17" s="73">
        <f t="shared" si="0"/>
        <v>9</v>
      </c>
      <c r="B17" s="69">
        <f t="shared" si="1"/>
        <v>46185</v>
      </c>
      <c r="C17" s="185" t="s">
        <v>231</v>
      </c>
      <c r="D17" s="185" t="s">
        <v>434</v>
      </c>
      <c r="E17" s="20">
        <v>46184</v>
      </c>
      <c r="F17" s="160" t="s">
        <v>322</v>
      </c>
      <c r="G17" s="22">
        <v>46185</v>
      </c>
      <c r="H17" s="23">
        <v>0.19791666666666666</v>
      </c>
      <c r="I17" s="22">
        <v>46185</v>
      </c>
      <c r="J17" s="23">
        <v>0.3034722222222222</v>
      </c>
      <c r="K17" s="190">
        <v>190</v>
      </c>
      <c r="L17" s="190">
        <v>22</v>
      </c>
      <c r="M17" s="190">
        <v>40</v>
      </c>
      <c r="N17" s="190">
        <v>20</v>
      </c>
      <c r="O17" s="4">
        <v>4307.5950000000003</v>
      </c>
      <c r="P17" s="191"/>
      <c r="Q17" s="46"/>
      <c r="R17" s="4"/>
    </row>
    <row r="18" spans="1:18">
      <c r="A18" s="73">
        <f t="shared" si="0"/>
        <v>10</v>
      </c>
      <c r="B18" s="69">
        <f t="shared" si="1"/>
        <v>46191</v>
      </c>
      <c r="C18" s="185" t="s">
        <v>326</v>
      </c>
      <c r="D18" s="185" t="s">
        <v>435</v>
      </c>
      <c r="E18" s="20">
        <v>46184</v>
      </c>
      <c r="F18" s="160" t="s">
        <v>322</v>
      </c>
      <c r="G18" s="22">
        <v>46191</v>
      </c>
      <c r="H18" s="23">
        <v>0.5625</v>
      </c>
      <c r="I18" s="22">
        <v>46191</v>
      </c>
      <c r="J18" s="23">
        <v>0.65625</v>
      </c>
      <c r="K18" s="190">
        <v>180</v>
      </c>
      <c r="L18" s="190">
        <v>30</v>
      </c>
      <c r="M18" s="190">
        <v>50</v>
      </c>
      <c r="N18" s="190">
        <v>44</v>
      </c>
      <c r="O18" s="4">
        <v>3902.165</v>
      </c>
      <c r="P18" s="191"/>
      <c r="R18" s="4"/>
    </row>
    <row r="19" spans="1:18">
      <c r="A19" s="73">
        <f t="shared" si="0"/>
        <v>11</v>
      </c>
      <c r="B19" s="69">
        <f t="shared" si="1"/>
        <v>46185</v>
      </c>
      <c r="C19" s="185" t="s">
        <v>236</v>
      </c>
      <c r="D19" s="185" t="s">
        <v>436</v>
      </c>
      <c r="E19" s="20">
        <v>46184</v>
      </c>
      <c r="F19" s="160" t="s">
        <v>322</v>
      </c>
      <c r="G19" s="22">
        <v>46185</v>
      </c>
      <c r="H19" s="23">
        <v>0.82638888888888884</v>
      </c>
      <c r="I19" s="22">
        <v>46185</v>
      </c>
      <c r="J19" s="23">
        <v>0.93472222222222223</v>
      </c>
      <c r="K19" s="190">
        <v>180</v>
      </c>
      <c r="L19" s="190">
        <v>22</v>
      </c>
      <c r="M19" s="190">
        <v>40</v>
      </c>
      <c r="N19" s="190">
        <v>20</v>
      </c>
      <c r="O19" s="4">
        <v>4131.5389999999998</v>
      </c>
      <c r="P19" s="191"/>
      <c r="Q19" s="46"/>
      <c r="R19" s="4"/>
    </row>
    <row r="20" spans="1:18">
      <c r="A20" s="73">
        <f t="shared" si="0"/>
        <v>12</v>
      </c>
      <c r="B20" s="69">
        <f t="shared" si="1"/>
        <v>46186</v>
      </c>
      <c r="C20" s="185" t="s">
        <v>231</v>
      </c>
      <c r="D20" s="550" t="s">
        <v>437</v>
      </c>
      <c r="E20" s="20">
        <v>46185</v>
      </c>
      <c r="F20" s="160" t="s">
        <v>322</v>
      </c>
      <c r="G20" s="22">
        <v>46186</v>
      </c>
      <c r="H20" s="23">
        <v>0.13194444444444445</v>
      </c>
      <c r="I20" s="22">
        <v>46186</v>
      </c>
      <c r="J20" s="23">
        <v>0.23680555555555555</v>
      </c>
      <c r="K20" s="190">
        <v>185</v>
      </c>
      <c r="L20" s="190">
        <v>22</v>
      </c>
      <c r="M20" s="190">
        <v>40</v>
      </c>
      <c r="N20" s="190">
        <v>20</v>
      </c>
      <c r="O20" s="4">
        <v>4205.683</v>
      </c>
      <c r="P20" s="191"/>
      <c r="R20" s="4"/>
    </row>
    <row r="21" spans="1:18">
      <c r="A21" s="73">
        <f t="shared" si="0"/>
        <v>13</v>
      </c>
      <c r="B21" s="69">
        <f t="shared" si="1"/>
        <v>46187</v>
      </c>
      <c r="C21" s="185" t="s">
        <v>266</v>
      </c>
      <c r="D21" s="186" t="s">
        <v>438</v>
      </c>
      <c r="E21" s="20">
        <v>46186</v>
      </c>
      <c r="F21" s="160" t="s">
        <v>322</v>
      </c>
      <c r="G21" s="22">
        <v>46186</v>
      </c>
      <c r="H21" s="23">
        <v>0.92152777777777772</v>
      </c>
      <c r="I21" s="22">
        <v>46187</v>
      </c>
      <c r="J21" s="23">
        <v>1.6666666666666666E-2</v>
      </c>
      <c r="K21" s="190">
        <v>180</v>
      </c>
      <c r="L21" s="190">
        <v>22</v>
      </c>
      <c r="M21" s="190">
        <v>50</v>
      </c>
      <c r="N21" s="190">
        <v>20</v>
      </c>
      <c r="O21" s="4">
        <v>4243.3459999999995</v>
      </c>
      <c r="P21" s="191"/>
      <c r="R21" s="4"/>
    </row>
    <row r="22" spans="1:18">
      <c r="A22" s="73">
        <f t="shared" si="0"/>
        <v>14</v>
      </c>
      <c r="B22" s="69">
        <f t="shared" si="1"/>
        <v>46187</v>
      </c>
      <c r="C22" s="185" t="s">
        <v>236</v>
      </c>
      <c r="D22" s="186" t="s">
        <v>439</v>
      </c>
      <c r="E22" s="20">
        <v>46186</v>
      </c>
      <c r="F22" s="160" t="s">
        <v>322</v>
      </c>
      <c r="G22" s="22">
        <v>46187</v>
      </c>
      <c r="H22" s="23">
        <v>0.16666666666666666</v>
      </c>
      <c r="I22" s="22">
        <v>46187</v>
      </c>
      <c r="J22" s="23">
        <v>0.2638888888888889</v>
      </c>
      <c r="K22" s="190">
        <v>180</v>
      </c>
      <c r="L22" s="190">
        <v>22</v>
      </c>
      <c r="M22" s="190">
        <v>50</v>
      </c>
      <c r="N22" s="190">
        <v>20</v>
      </c>
      <c r="O22" s="4">
        <v>4203.0249999999996</v>
      </c>
      <c r="P22" s="191"/>
      <c r="R22" s="4"/>
    </row>
    <row r="23" spans="1:18">
      <c r="A23" s="73">
        <f t="shared" si="0"/>
        <v>15</v>
      </c>
      <c r="B23" s="69">
        <f t="shared" si="1"/>
        <v>46187</v>
      </c>
      <c r="C23" s="185" t="s">
        <v>231</v>
      </c>
      <c r="D23" s="186" t="s">
        <v>440</v>
      </c>
      <c r="E23" s="20">
        <v>46186</v>
      </c>
      <c r="F23" s="160" t="s">
        <v>322</v>
      </c>
      <c r="G23" s="22">
        <v>46187</v>
      </c>
      <c r="H23" s="23">
        <v>0.59027777777777779</v>
      </c>
      <c r="I23" s="22">
        <v>46187</v>
      </c>
      <c r="J23" s="23">
        <v>0.6875</v>
      </c>
      <c r="K23" s="190">
        <v>185</v>
      </c>
      <c r="L23" s="190">
        <v>22</v>
      </c>
      <c r="M23" s="190">
        <v>40</v>
      </c>
      <c r="N23" s="190">
        <v>20</v>
      </c>
      <c r="O23" s="4">
        <v>3948.69</v>
      </c>
      <c r="P23" s="191"/>
      <c r="R23" s="4"/>
    </row>
    <row r="24" spans="1:18">
      <c r="A24" s="73">
        <f t="shared" si="0"/>
        <v>16</v>
      </c>
      <c r="B24" s="69">
        <f t="shared" si="1"/>
        <v>46188</v>
      </c>
      <c r="C24" s="185" t="s">
        <v>266</v>
      </c>
      <c r="D24" s="186" t="s">
        <v>441</v>
      </c>
      <c r="E24" s="20">
        <v>46187</v>
      </c>
      <c r="F24" s="160" t="s">
        <v>322</v>
      </c>
      <c r="G24" s="22">
        <v>46188</v>
      </c>
      <c r="H24" s="23">
        <v>0.52777777777777779</v>
      </c>
      <c r="I24" s="22">
        <v>46188</v>
      </c>
      <c r="J24" s="23">
        <v>0.625</v>
      </c>
      <c r="K24" s="190">
        <v>180</v>
      </c>
      <c r="L24" s="190">
        <v>22</v>
      </c>
      <c r="M24" s="190">
        <v>50</v>
      </c>
      <c r="N24" s="190">
        <v>20</v>
      </c>
      <c r="O24" s="4">
        <v>3984.8760000000002</v>
      </c>
      <c r="P24" s="191"/>
      <c r="R24" s="4"/>
    </row>
    <row r="25" spans="1:18">
      <c r="A25" s="73">
        <f t="shared" si="0"/>
        <v>17</v>
      </c>
      <c r="B25" s="69">
        <f t="shared" si="1"/>
        <v>46188</v>
      </c>
      <c r="C25" s="185" t="s">
        <v>236</v>
      </c>
      <c r="D25" s="186" t="s">
        <v>442</v>
      </c>
      <c r="E25" s="20">
        <v>46187</v>
      </c>
      <c r="F25" s="160" t="s">
        <v>322</v>
      </c>
      <c r="G25" s="22">
        <v>46188</v>
      </c>
      <c r="H25" s="23">
        <v>0.43055555555555558</v>
      </c>
      <c r="I25" s="22">
        <v>46188</v>
      </c>
      <c r="J25" s="23">
        <v>0.52777777777777779</v>
      </c>
      <c r="K25" s="190">
        <v>190</v>
      </c>
      <c r="L25" s="190">
        <v>22</v>
      </c>
      <c r="M25" s="190">
        <v>50</v>
      </c>
      <c r="N25" s="190">
        <v>20</v>
      </c>
      <c r="O25" s="4">
        <v>3600.8629999999998</v>
      </c>
      <c r="P25" s="191"/>
      <c r="R25" s="4"/>
    </row>
    <row r="26" spans="1:18">
      <c r="A26" s="73">
        <f t="shared" si="0"/>
        <v>18</v>
      </c>
      <c r="B26" s="69">
        <f t="shared" si="1"/>
        <v>46188</v>
      </c>
      <c r="C26" s="185" t="s">
        <v>231</v>
      </c>
      <c r="D26" s="186" t="s">
        <v>443</v>
      </c>
      <c r="E26" s="20">
        <v>46188</v>
      </c>
      <c r="F26" s="160" t="s">
        <v>322</v>
      </c>
      <c r="G26" s="22">
        <v>46188</v>
      </c>
      <c r="H26" s="23">
        <v>0.86458333333333337</v>
      </c>
      <c r="I26" s="22">
        <v>46188</v>
      </c>
      <c r="J26" s="23">
        <v>0.95833333333333337</v>
      </c>
      <c r="K26" s="190">
        <v>190</v>
      </c>
      <c r="L26" s="190">
        <v>22</v>
      </c>
      <c r="M26" s="190">
        <v>40</v>
      </c>
      <c r="N26" s="190">
        <v>20</v>
      </c>
      <c r="O26" s="4">
        <v>4332.7030000000004</v>
      </c>
      <c r="P26" s="191"/>
      <c r="R26" s="4"/>
    </row>
    <row r="27" spans="1:18">
      <c r="A27" s="73">
        <f t="shared" si="0"/>
        <v>19</v>
      </c>
      <c r="B27" s="69">
        <f t="shared" si="1"/>
        <v>46189</v>
      </c>
      <c r="C27" s="185" t="s">
        <v>266</v>
      </c>
      <c r="D27" s="186" t="s">
        <v>444</v>
      </c>
      <c r="E27" s="69">
        <v>46188</v>
      </c>
      <c r="F27" s="160" t="s">
        <v>322</v>
      </c>
      <c r="G27" s="22">
        <v>46189</v>
      </c>
      <c r="H27" s="23">
        <v>7.2916666666666671E-2</v>
      </c>
      <c r="I27" s="22">
        <v>46189</v>
      </c>
      <c r="J27" s="23">
        <v>0.60416666666666663</v>
      </c>
      <c r="K27" s="190">
        <v>180</v>
      </c>
      <c r="L27" s="190">
        <v>22</v>
      </c>
      <c r="M27" s="190">
        <v>40</v>
      </c>
      <c r="N27" s="190">
        <v>20</v>
      </c>
      <c r="O27" s="4">
        <v>3735.2669999999998</v>
      </c>
      <c r="P27" s="191"/>
      <c r="R27" s="4"/>
    </row>
    <row r="28" spans="1:18">
      <c r="A28" s="73">
        <f t="shared" si="0"/>
        <v>20</v>
      </c>
      <c r="B28" s="69">
        <f t="shared" si="1"/>
        <v>46189</v>
      </c>
      <c r="C28" s="185" t="s">
        <v>236</v>
      </c>
      <c r="D28" s="186" t="s">
        <v>445</v>
      </c>
      <c r="E28" s="69">
        <v>46188</v>
      </c>
      <c r="F28" s="160" t="s">
        <v>322</v>
      </c>
      <c r="G28" s="22">
        <v>46189</v>
      </c>
      <c r="H28" s="23">
        <v>0.76527777777777772</v>
      </c>
      <c r="I28" s="22">
        <v>46189</v>
      </c>
      <c r="J28" s="23">
        <v>0.86111111111111116</v>
      </c>
      <c r="K28" s="555">
        <v>180</v>
      </c>
      <c r="L28" s="555">
        <v>22</v>
      </c>
      <c r="M28" s="555">
        <v>40</v>
      </c>
      <c r="N28" s="555">
        <v>20</v>
      </c>
      <c r="O28" s="4">
        <v>3796.7089999999998</v>
      </c>
      <c r="P28" s="191"/>
      <c r="R28" s="4"/>
    </row>
    <row r="29" spans="1:18">
      <c r="A29" s="73">
        <f t="shared" si="0"/>
        <v>21</v>
      </c>
      <c r="B29" s="69">
        <f t="shared" si="1"/>
        <v>46190</v>
      </c>
      <c r="C29" s="185" t="s">
        <v>231</v>
      </c>
      <c r="D29" s="186" t="s">
        <v>446</v>
      </c>
      <c r="E29" s="69">
        <v>46189</v>
      </c>
      <c r="F29" s="160" t="s">
        <v>322</v>
      </c>
      <c r="G29" s="22">
        <v>46190</v>
      </c>
      <c r="H29" s="23">
        <v>0</v>
      </c>
      <c r="I29" s="22">
        <v>46190</v>
      </c>
      <c r="J29" s="23">
        <v>0.10416666666666667</v>
      </c>
      <c r="K29" s="555">
        <v>180</v>
      </c>
      <c r="L29" s="555">
        <v>22</v>
      </c>
      <c r="M29" s="555">
        <v>50</v>
      </c>
      <c r="N29" s="555">
        <v>20</v>
      </c>
      <c r="O29" s="4">
        <v>4015.154</v>
      </c>
      <c r="P29" s="191"/>
      <c r="R29" s="4"/>
    </row>
    <row r="30" spans="1:18">
      <c r="A30" s="73">
        <f t="shared" si="0"/>
        <v>22</v>
      </c>
      <c r="B30" s="69">
        <f t="shared" si="1"/>
        <v>46191</v>
      </c>
      <c r="C30" s="185" t="s">
        <v>266</v>
      </c>
      <c r="D30" s="186" t="s">
        <v>447</v>
      </c>
      <c r="E30" s="69">
        <v>46189</v>
      </c>
      <c r="F30" s="160" t="s">
        <v>322</v>
      </c>
      <c r="G30" s="22">
        <v>46190</v>
      </c>
      <c r="H30" s="23">
        <v>0.91666666666666663</v>
      </c>
      <c r="I30" s="22">
        <v>46191</v>
      </c>
      <c r="J30" s="23">
        <v>1.7361111111111112E-2</v>
      </c>
      <c r="K30" s="190">
        <v>180</v>
      </c>
      <c r="L30" s="555">
        <v>22</v>
      </c>
      <c r="M30" s="555">
        <v>40</v>
      </c>
      <c r="N30" s="555">
        <v>20</v>
      </c>
      <c r="O30" s="4">
        <v>4008.5070000000001</v>
      </c>
      <c r="P30" s="191"/>
      <c r="R30" s="4"/>
    </row>
    <row r="31" spans="1:18">
      <c r="A31" s="73">
        <f t="shared" si="0"/>
        <v>23</v>
      </c>
      <c r="B31" s="69">
        <f t="shared" si="1"/>
        <v>46192</v>
      </c>
      <c r="C31" s="185" t="s">
        <v>236</v>
      </c>
      <c r="D31" s="186" t="s">
        <v>448</v>
      </c>
      <c r="E31" s="20">
        <v>46190</v>
      </c>
      <c r="F31" s="160" t="s">
        <v>322</v>
      </c>
      <c r="G31" s="22">
        <v>46192</v>
      </c>
      <c r="H31" s="23">
        <v>0.14374999999999999</v>
      </c>
      <c r="I31" s="22">
        <v>46192</v>
      </c>
      <c r="J31" s="23">
        <v>0.24305555555555555</v>
      </c>
      <c r="K31" s="190">
        <v>180</v>
      </c>
      <c r="L31" s="190">
        <v>30</v>
      </c>
      <c r="M31" s="190">
        <v>40</v>
      </c>
      <c r="N31" s="190">
        <v>44</v>
      </c>
      <c r="O31" s="4">
        <v>4234.4840000000004</v>
      </c>
      <c r="P31" s="191"/>
      <c r="R31" s="4"/>
    </row>
    <row r="32" spans="1:18">
      <c r="A32" s="73">
        <f t="shared" si="0"/>
        <v>24</v>
      </c>
      <c r="B32" s="69">
        <f t="shared" si="1"/>
        <v>46191</v>
      </c>
      <c r="C32" s="185" t="s">
        <v>231</v>
      </c>
      <c r="D32" s="186" t="s">
        <v>449</v>
      </c>
      <c r="E32" s="20">
        <v>46190</v>
      </c>
      <c r="F32" s="160" t="s">
        <v>322</v>
      </c>
      <c r="G32" s="22">
        <v>46191</v>
      </c>
      <c r="H32" s="23">
        <v>0.5625</v>
      </c>
      <c r="I32" s="22">
        <v>46191</v>
      </c>
      <c r="J32" s="23">
        <v>0.65625</v>
      </c>
      <c r="K32" s="190">
        <v>180</v>
      </c>
      <c r="L32" s="190">
        <v>30</v>
      </c>
      <c r="M32" s="190">
        <v>50</v>
      </c>
      <c r="N32" s="190">
        <v>44</v>
      </c>
      <c r="O32" s="4">
        <v>4022.096</v>
      </c>
      <c r="P32" s="191"/>
      <c r="R32" s="4"/>
    </row>
    <row r="33" spans="1:18">
      <c r="A33" s="73">
        <f t="shared" si="0"/>
        <v>25</v>
      </c>
      <c r="B33" s="69">
        <f t="shared" ref="B33:B36" si="2">I33</f>
        <v>46192</v>
      </c>
      <c r="C33" s="185" t="s">
        <v>266</v>
      </c>
      <c r="D33" s="186" t="s">
        <v>450</v>
      </c>
      <c r="E33" s="20">
        <v>46191</v>
      </c>
      <c r="F33" s="160" t="s">
        <v>322</v>
      </c>
      <c r="G33" s="22">
        <v>46191</v>
      </c>
      <c r="H33" s="23">
        <v>0.96527777777777779</v>
      </c>
      <c r="I33" s="22">
        <v>46192</v>
      </c>
      <c r="J33" s="23">
        <v>6.9444444444444448E-2</v>
      </c>
      <c r="K33" s="190">
        <v>190</v>
      </c>
      <c r="L33" s="190">
        <v>30</v>
      </c>
      <c r="M33" s="190">
        <v>40</v>
      </c>
      <c r="N33" s="190">
        <v>44</v>
      </c>
      <c r="O33" s="4">
        <v>4297.2560000000003</v>
      </c>
      <c r="P33" s="191"/>
      <c r="R33" s="4"/>
    </row>
    <row r="34" spans="1:18">
      <c r="A34" s="73">
        <f t="shared" si="0"/>
        <v>26</v>
      </c>
      <c r="B34" s="69">
        <f t="shared" si="2"/>
        <v>46192</v>
      </c>
      <c r="C34" s="185" t="s">
        <v>236</v>
      </c>
      <c r="D34" s="186" t="s">
        <v>451</v>
      </c>
      <c r="E34" s="20">
        <v>46191</v>
      </c>
      <c r="F34" s="160" t="s">
        <v>322</v>
      </c>
      <c r="G34" s="22">
        <v>46192</v>
      </c>
      <c r="H34" s="23">
        <v>0.14374999999999999</v>
      </c>
      <c r="I34" s="22">
        <v>46192</v>
      </c>
      <c r="J34" s="23">
        <v>0.24305555555555555</v>
      </c>
      <c r="K34" s="190">
        <v>180</v>
      </c>
      <c r="L34" s="190">
        <v>30</v>
      </c>
      <c r="M34" s="190">
        <v>40</v>
      </c>
      <c r="N34" s="190">
        <v>44</v>
      </c>
      <c r="O34" s="4">
        <v>3883.26</v>
      </c>
      <c r="P34" s="191"/>
      <c r="R34" s="4"/>
    </row>
    <row r="35" spans="1:18">
      <c r="A35" s="73">
        <f t="shared" si="0"/>
        <v>27</v>
      </c>
      <c r="B35" s="69">
        <f t="shared" si="2"/>
        <v>46195</v>
      </c>
      <c r="C35" s="185" t="s">
        <v>326</v>
      </c>
      <c r="D35" s="186" t="s">
        <v>452</v>
      </c>
      <c r="E35" s="20">
        <v>46192</v>
      </c>
      <c r="F35" s="160" t="s">
        <v>322</v>
      </c>
      <c r="G35" s="22">
        <v>46195</v>
      </c>
      <c r="H35" s="23">
        <v>0.3611111111111111</v>
      </c>
      <c r="I35" s="22">
        <v>46195</v>
      </c>
      <c r="J35" s="23">
        <v>0.46527777777777779</v>
      </c>
      <c r="K35" s="190">
        <v>180</v>
      </c>
      <c r="L35" s="190">
        <v>40</v>
      </c>
      <c r="M35" s="190">
        <v>40</v>
      </c>
      <c r="N35" s="190">
        <v>44</v>
      </c>
      <c r="O35" s="4">
        <v>4118.9849999999997</v>
      </c>
      <c r="P35" s="191"/>
      <c r="R35" s="4"/>
    </row>
    <row r="36" spans="1:18">
      <c r="A36" s="73">
        <f t="shared" si="0"/>
        <v>28</v>
      </c>
      <c r="B36" s="69">
        <f t="shared" si="2"/>
        <v>46193</v>
      </c>
      <c r="C36" s="185" t="s">
        <v>266</v>
      </c>
      <c r="D36" s="186" t="s">
        <v>453</v>
      </c>
      <c r="E36" s="20">
        <v>46192</v>
      </c>
      <c r="F36" s="160" t="s">
        <v>322</v>
      </c>
      <c r="G36" s="22">
        <v>46193</v>
      </c>
      <c r="H36" s="23">
        <v>0.5625</v>
      </c>
      <c r="I36" s="22">
        <v>46193</v>
      </c>
      <c r="J36" s="23">
        <v>0.66111111111111109</v>
      </c>
      <c r="K36" s="190">
        <v>190</v>
      </c>
      <c r="L36" s="190">
        <v>30</v>
      </c>
      <c r="M36" s="190">
        <v>40</v>
      </c>
      <c r="N36" s="190">
        <v>40</v>
      </c>
      <c r="O36" s="4">
        <v>4337.7430000000004</v>
      </c>
      <c r="P36" s="191"/>
      <c r="R36" s="4"/>
    </row>
    <row r="37" spans="1:18">
      <c r="A37" s="73">
        <f t="shared" si="0"/>
        <v>29</v>
      </c>
      <c r="B37" s="69">
        <f t="shared" ref="B37:B43" si="3">I37</f>
        <v>46193</v>
      </c>
      <c r="C37" s="185" t="s">
        <v>236</v>
      </c>
      <c r="D37" s="186" t="s">
        <v>454</v>
      </c>
      <c r="E37" s="20">
        <v>46192</v>
      </c>
      <c r="F37" s="160" t="s">
        <v>322</v>
      </c>
      <c r="G37" s="22">
        <v>46193</v>
      </c>
      <c r="H37" s="23">
        <v>0.46527777777777779</v>
      </c>
      <c r="I37" s="22">
        <v>46193</v>
      </c>
      <c r="J37" s="23">
        <v>0.5625</v>
      </c>
      <c r="K37" s="190">
        <v>180</v>
      </c>
      <c r="L37" s="190">
        <v>30</v>
      </c>
      <c r="M37" s="190">
        <v>40</v>
      </c>
      <c r="N37" s="190">
        <v>40</v>
      </c>
      <c r="O37" s="4">
        <v>4014.8580000000002</v>
      </c>
      <c r="P37" s="191"/>
      <c r="R37" s="4"/>
    </row>
    <row r="38" spans="1:18">
      <c r="A38" s="73">
        <f t="shared" si="0"/>
        <v>30</v>
      </c>
      <c r="B38" s="69">
        <f t="shared" si="3"/>
        <v>46193</v>
      </c>
      <c r="C38" s="185" t="s">
        <v>231</v>
      </c>
      <c r="D38" s="186" t="s">
        <v>455</v>
      </c>
      <c r="E38" s="20">
        <v>46193</v>
      </c>
      <c r="F38" s="160" t="s">
        <v>322</v>
      </c>
      <c r="G38" s="22">
        <v>46193</v>
      </c>
      <c r="H38" s="23">
        <v>0.89027777777777772</v>
      </c>
      <c r="I38" s="22">
        <v>46193</v>
      </c>
      <c r="J38" s="23">
        <v>0.98750000000000004</v>
      </c>
      <c r="K38" s="190">
        <v>180</v>
      </c>
      <c r="L38" s="190">
        <v>30</v>
      </c>
      <c r="M38" s="190">
        <v>40</v>
      </c>
      <c r="N38" s="190">
        <v>40</v>
      </c>
      <c r="O38" s="4">
        <v>4029.1849999999999</v>
      </c>
      <c r="P38" s="191"/>
      <c r="R38" s="4"/>
    </row>
    <row r="39" spans="1:18">
      <c r="A39" s="73">
        <f t="shared" si="0"/>
        <v>31</v>
      </c>
      <c r="B39" s="69">
        <f t="shared" si="3"/>
        <v>46194</v>
      </c>
      <c r="C39" s="185" t="s">
        <v>236</v>
      </c>
      <c r="D39" s="186" t="s">
        <v>456</v>
      </c>
      <c r="E39" s="20">
        <v>46193</v>
      </c>
      <c r="F39" s="160" t="s">
        <v>322</v>
      </c>
      <c r="G39" s="22">
        <v>46194</v>
      </c>
      <c r="H39" s="23">
        <v>0.4513888888888889</v>
      </c>
      <c r="I39" s="22">
        <v>46194</v>
      </c>
      <c r="J39" s="23">
        <v>0.55555555555555558</v>
      </c>
      <c r="K39" s="190">
        <v>190</v>
      </c>
      <c r="L39" s="190">
        <v>40</v>
      </c>
      <c r="M39" s="190">
        <v>40</v>
      </c>
      <c r="N39" s="190">
        <v>44</v>
      </c>
      <c r="O39" s="4">
        <v>4295.7790000000005</v>
      </c>
      <c r="P39" s="191"/>
      <c r="R39" s="4"/>
    </row>
    <row r="40" spans="1:18">
      <c r="A40" s="73">
        <f t="shared" si="0"/>
        <v>32</v>
      </c>
      <c r="B40" s="69">
        <f t="shared" si="3"/>
        <v>46194</v>
      </c>
      <c r="C40" s="185" t="s">
        <v>266</v>
      </c>
      <c r="D40" s="186" t="s">
        <v>457</v>
      </c>
      <c r="E40" s="20">
        <v>46193</v>
      </c>
      <c r="F40" s="160" t="s">
        <v>322</v>
      </c>
      <c r="G40" s="22">
        <v>46194</v>
      </c>
      <c r="H40" s="23">
        <v>0.55555555555555558</v>
      </c>
      <c r="I40" s="22">
        <v>46194</v>
      </c>
      <c r="J40" s="23">
        <v>0.66111111111111109</v>
      </c>
      <c r="K40" s="190">
        <v>190</v>
      </c>
      <c r="L40" s="190">
        <v>40</v>
      </c>
      <c r="M40" s="190">
        <v>40</v>
      </c>
      <c r="N40" s="190">
        <v>44</v>
      </c>
      <c r="O40" s="4">
        <v>4230.7920000000004</v>
      </c>
      <c r="P40" s="191"/>
      <c r="R40" s="4"/>
    </row>
    <row r="41" spans="1:18">
      <c r="A41" s="73">
        <f t="shared" si="0"/>
        <v>33</v>
      </c>
      <c r="B41" s="69">
        <f t="shared" si="3"/>
        <v>46194</v>
      </c>
      <c r="C41" s="185" t="s">
        <v>231</v>
      </c>
      <c r="D41" s="186" t="s">
        <v>458</v>
      </c>
      <c r="E41" s="20">
        <v>46194</v>
      </c>
      <c r="F41" s="160" t="s">
        <v>322</v>
      </c>
      <c r="G41" s="22">
        <v>46194</v>
      </c>
      <c r="H41" s="23">
        <v>0.72222222222222221</v>
      </c>
      <c r="I41" s="22">
        <v>46194</v>
      </c>
      <c r="J41" s="23">
        <v>0.82361111111111107</v>
      </c>
      <c r="K41" s="190">
        <v>190</v>
      </c>
      <c r="L41" s="190">
        <v>40</v>
      </c>
      <c r="M41" s="190">
        <v>40</v>
      </c>
      <c r="N41" s="190">
        <v>44</v>
      </c>
      <c r="O41" s="4">
        <v>4046.0230000000001</v>
      </c>
      <c r="P41" s="191"/>
      <c r="R41" s="4"/>
    </row>
    <row r="42" spans="1:18">
      <c r="A42" s="73">
        <f t="shared" si="0"/>
        <v>34</v>
      </c>
      <c r="B42" s="69">
        <f t="shared" si="3"/>
        <v>46197</v>
      </c>
      <c r="C42" s="185" t="s">
        <v>236</v>
      </c>
      <c r="D42" s="186" t="s">
        <v>459</v>
      </c>
      <c r="E42" s="20">
        <v>46194</v>
      </c>
      <c r="F42" s="160" t="s">
        <v>322</v>
      </c>
      <c r="G42" s="22">
        <v>46197</v>
      </c>
      <c r="H42" s="23">
        <v>0.40972222222222221</v>
      </c>
      <c r="I42" s="22">
        <v>46197</v>
      </c>
      <c r="J42" s="23">
        <v>0.52777777777777779</v>
      </c>
      <c r="K42" s="190">
        <v>180</v>
      </c>
      <c r="L42" s="190">
        <v>40</v>
      </c>
      <c r="M42" s="190">
        <v>30</v>
      </c>
      <c r="N42" s="190">
        <v>44</v>
      </c>
      <c r="O42" s="4">
        <v>3977.491</v>
      </c>
      <c r="P42" s="644"/>
      <c r="R42" s="4"/>
    </row>
    <row r="43" spans="1:18">
      <c r="A43" s="73">
        <f t="shared" si="0"/>
        <v>35</v>
      </c>
      <c r="B43" s="69">
        <f t="shared" si="3"/>
        <v>46195</v>
      </c>
      <c r="C43" s="185" t="s">
        <v>266</v>
      </c>
      <c r="D43" s="186" t="s">
        <v>460</v>
      </c>
      <c r="E43" s="20">
        <v>46194</v>
      </c>
      <c r="F43" s="160" t="s">
        <v>322</v>
      </c>
      <c r="G43" s="22">
        <v>46195</v>
      </c>
      <c r="H43" s="23">
        <v>0.46527777777777779</v>
      </c>
      <c r="I43" s="22">
        <v>46195</v>
      </c>
      <c r="J43" s="23">
        <v>0.56944444444444442</v>
      </c>
      <c r="K43" s="190">
        <v>180</v>
      </c>
      <c r="L43" s="190">
        <v>40</v>
      </c>
      <c r="M43" s="190">
        <v>40</v>
      </c>
      <c r="N43" s="190">
        <v>44</v>
      </c>
      <c r="O43" s="4">
        <v>4290.6090000000004</v>
      </c>
      <c r="P43" s="644"/>
      <c r="R43" s="4"/>
    </row>
    <row r="44" spans="1:18">
      <c r="A44" s="73">
        <f t="shared" ref="A44:A66" si="4">A28+1</f>
        <v>21</v>
      </c>
      <c r="B44" s="69">
        <f t="shared" ref="B44:B59" si="5">I44</f>
        <v>46195</v>
      </c>
      <c r="C44" s="645" t="s">
        <v>231</v>
      </c>
      <c r="D44" s="186" t="s">
        <v>461</v>
      </c>
      <c r="E44" s="20">
        <v>46195</v>
      </c>
      <c r="F44" s="160" t="s">
        <v>322</v>
      </c>
      <c r="G44" s="22">
        <v>46195</v>
      </c>
      <c r="H44" s="23">
        <v>0.56944444444444442</v>
      </c>
      <c r="I44" s="22">
        <v>46195</v>
      </c>
      <c r="J44" s="23">
        <v>0.68194444444444446</v>
      </c>
      <c r="K44" s="190">
        <v>195</v>
      </c>
      <c r="L44" s="190">
        <v>40</v>
      </c>
      <c r="M44" s="190">
        <v>40</v>
      </c>
      <c r="N44" s="190">
        <v>44</v>
      </c>
      <c r="O44" s="4">
        <v>4212.4769999999999</v>
      </c>
      <c r="P44" s="644"/>
      <c r="R44" s="4"/>
    </row>
    <row r="45" spans="1:18">
      <c r="A45" s="73">
        <f t="shared" si="4"/>
        <v>22</v>
      </c>
      <c r="B45" s="69">
        <f t="shared" si="5"/>
        <v>46196</v>
      </c>
      <c r="C45" s="610" t="s">
        <v>326</v>
      </c>
      <c r="D45" s="185" t="s">
        <v>462</v>
      </c>
      <c r="E45" s="20">
        <v>46195</v>
      </c>
      <c r="F45" s="160" t="s">
        <v>322</v>
      </c>
      <c r="G45" s="22">
        <v>46196</v>
      </c>
      <c r="H45" s="23">
        <v>0.14930555555555555</v>
      </c>
      <c r="I45" s="22">
        <v>46196</v>
      </c>
      <c r="J45" s="23">
        <v>0.25</v>
      </c>
      <c r="K45" s="190">
        <v>180</v>
      </c>
      <c r="L45" s="190">
        <v>40</v>
      </c>
      <c r="M45" s="190">
        <v>50</v>
      </c>
      <c r="N45" s="190">
        <v>44</v>
      </c>
      <c r="O45" s="4">
        <v>4055.7710000000002</v>
      </c>
      <c r="P45" s="647"/>
      <c r="R45" s="4"/>
    </row>
    <row r="46" spans="1:18">
      <c r="A46" s="73">
        <f t="shared" si="4"/>
        <v>23</v>
      </c>
      <c r="B46" s="69">
        <f t="shared" si="5"/>
        <v>46196</v>
      </c>
      <c r="C46" s="610" t="s">
        <v>266</v>
      </c>
      <c r="D46" s="185" t="s">
        <v>463</v>
      </c>
      <c r="E46" s="20">
        <v>46195</v>
      </c>
      <c r="F46" s="160" t="s">
        <v>322</v>
      </c>
      <c r="G46" s="22">
        <v>46196</v>
      </c>
      <c r="H46" s="23">
        <v>0.45833333333333331</v>
      </c>
      <c r="I46" s="22">
        <v>46196</v>
      </c>
      <c r="J46" s="23">
        <v>0.56944444444444442</v>
      </c>
      <c r="K46" s="190">
        <v>185</v>
      </c>
      <c r="L46" s="190">
        <v>40</v>
      </c>
      <c r="M46" s="190">
        <v>40</v>
      </c>
      <c r="N46" s="190">
        <v>44</v>
      </c>
      <c r="O46" s="4">
        <v>4233.0069999999996</v>
      </c>
      <c r="P46" s="647"/>
      <c r="R46" s="4"/>
    </row>
    <row r="47" spans="1:18">
      <c r="A47" s="73">
        <f t="shared" si="4"/>
        <v>24</v>
      </c>
      <c r="B47" s="69">
        <f t="shared" si="5"/>
        <v>46198</v>
      </c>
      <c r="C47" s="610" t="s">
        <v>231</v>
      </c>
      <c r="D47" s="185" t="s">
        <v>464</v>
      </c>
      <c r="E47" s="20">
        <v>46196</v>
      </c>
      <c r="F47" s="160" t="s">
        <v>322</v>
      </c>
      <c r="G47" s="22">
        <v>46197</v>
      </c>
      <c r="H47" s="23">
        <v>0.99305555555555558</v>
      </c>
      <c r="I47" s="22">
        <v>46198</v>
      </c>
      <c r="J47" s="23">
        <v>0.10069444444444445</v>
      </c>
      <c r="K47" s="190">
        <v>190</v>
      </c>
      <c r="L47" s="190">
        <v>40</v>
      </c>
      <c r="M47" s="190">
        <v>40</v>
      </c>
      <c r="N47" s="190">
        <v>44</v>
      </c>
      <c r="O47" s="4">
        <v>4118.3940000000002</v>
      </c>
      <c r="P47" s="647"/>
      <c r="R47" s="4"/>
    </row>
    <row r="48" spans="1:18">
      <c r="A48" s="73">
        <f t="shared" si="4"/>
        <v>25</v>
      </c>
      <c r="B48" s="69">
        <f t="shared" si="5"/>
        <v>46198</v>
      </c>
      <c r="C48" s="610" t="s">
        <v>326</v>
      </c>
      <c r="D48" s="185" t="s">
        <v>465</v>
      </c>
      <c r="E48" s="20">
        <v>46196</v>
      </c>
      <c r="F48" s="160" t="s">
        <v>322</v>
      </c>
      <c r="G48" s="22">
        <v>46198</v>
      </c>
      <c r="H48" s="23">
        <v>0.82291666666666663</v>
      </c>
      <c r="I48" s="22">
        <v>46198</v>
      </c>
      <c r="J48" s="23">
        <v>0.92013888888888884</v>
      </c>
      <c r="K48" s="190">
        <v>180</v>
      </c>
      <c r="L48" s="190">
        <v>40</v>
      </c>
      <c r="M48" s="190">
        <v>40</v>
      </c>
      <c r="N48" s="190">
        <v>44</v>
      </c>
      <c r="O48" s="4">
        <v>3693.1729999999998</v>
      </c>
      <c r="P48" s="647"/>
      <c r="R48" s="4"/>
    </row>
    <row r="49" spans="1:18">
      <c r="A49" s="73">
        <f t="shared" si="4"/>
        <v>26</v>
      </c>
      <c r="B49" s="69">
        <f t="shared" si="5"/>
        <v>46197</v>
      </c>
      <c r="C49" s="610" t="s">
        <v>266</v>
      </c>
      <c r="D49" s="185" t="s">
        <v>466</v>
      </c>
      <c r="E49" s="20">
        <v>46196</v>
      </c>
      <c r="F49" s="160" t="s">
        <v>322</v>
      </c>
      <c r="G49" s="22">
        <v>46197</v>
      </c>
      <c r="H49" s="23">
        <v>0.79583333333333328</v>
      </c>
      <c r="I49" s="22">
        <v>46197</v>
      </c>
      <c r="J49" s="23">
        <v>0.89583333333333337</v>
      </c>
      <c r="K49" s="190">
        <v>190</v>
      </c>
      <c r="L49" s="190">
        <v>40</v>
      </c>
      <c r="M49" s="190">
        <v>40</v>
      </c>
      <c r="N49" s="190">
        <v>44</v>
      </c>
      <c r="O49" s="4">
        <v>4145.1270000000004</v>
      </c>
      <c r="P49" s="647"/>
      <c r="R49" s="4"/>
    </row>
    <row r="50" spans="1:18">
      <c r="A50" s="73">
        <f t="shared" si="4"/>
        <v>27</v>
      </c>
      <c r="B50" s="69">
        <f t="shared" si="5"/>
        <v>46198</v>
      </c>
      <c r="C50" s="610" t="s">
        <v>231</v>
      </c>
      <c r="D50" s="185" t="s">
        <v>467</v>
      </c>
      <c r="E50" s="20">
        <v>46197</v>
      </c>
      <c r="F50" s="160" t="s">
        <v>322</v>
      </c>
      <c r="G50" s="22">
        <v>46197</v>
      </c>
      <c r="H50" s="23">
        <v>0.99305555555555558</v>
      </c>
      <c r="I50" s="22">
        <v>46198</v>
      </c>
      <c r="J50" s="23">
        <v>0.10069444444444445</v>
      </c>
      <c r="K50" s="190">
        <v>190</v>
      </c>
      <c r="L50" s="190">
        <v>40</v>
      </c>
      <c r="M50" s="190">
        <v>40</v>
      </c>
      <c r="N50" s="190">
        <v>44</v>
      </c>
      <c r="O50" s="4">
        <v>4196.0829999999996</v>
      </c>
      <c r="P50" s="647"/>
      <c r="R50" s="4"/>
    </row>
    <row r="51" spans="1:18">
      <c r="A51" s="73">
        <f t="shared" si="4"/>
        <v>28</v>
      </c>
      <c r="B51" s="69">
        <f t="shared" si="5"/>
        <v>46198</v>
      </c>
      <c r="C51" s="610" t="s">
        <v>236</v>
      </c>
      <c r="D51" s="185" t="s">
        <v>468</v>
      </c>
      <c r="E51" s="20">
        <v>46197</v>
      </c>
      <c r="F51" s="160" t="s">
        <v>322</v>
      </c>
      <c r="G51" s="22">
        <v>46198</v>
      </c>
      <c r="H51" s="23">
        <v>0.61805555555555558</v>
      </c>
      <c r="I51" s="22">
        <v>46198</v>
      </c>
      <c r="J51" s="23">
        <v>0.72083333333333333</v>
      </c>
      <c r="K51" s="190">
        <v>180</v>
      </c>
      <c r="L51" s="190">
        <v>40</v>
      </c>
      <c r="M51" s="190">
        <v>40</v>
      </c>
      <c r="N51" s="190">
        <v>44</v>
      </c>
      <c r="O51" s="4">
        <v>4468.585</v>
      </c>
      <c r="P51" s="191"/>
      <c r="R51" s="4"/>
    </row>
    <row r="52" spans="1:18">
      <c r="A52" s="73">
        <f t="shared" si="4"/>
        <v>29</v>
      </c>
      <c r="B52" s="69">
        <f t="shared" si="5"/>
        <v>46198</v>
      </c>
      <c r="C52" s="610" t="s">
        <v>266</v>
      </c>
      <c r="D52" s="185" t="s">
        <v>469</v>
      </c>
      <c r="E52" s="20">
        <v>46198</v>
      </c>
      <c r="F52" s="160" t="s">
        <v>322</v>
      </c>
      <c r="G52" s="22">
        <v>46198</v>
      </c>
      <c r="H52" s="23">
        <v>0.72083333333333333</v>
      </c>
      <c r="I52" s="22">
        <v>46198</v>
      </c>
      <c r="J52" s="23">
        <v>0.82291666666666663</v>
      </c>
      <c r="K52" s="190">
        <v>200</v>
      </c>
      <c r="L52" s="190">
        <v>40</v>
      </c>
      <c r="M52" s="190">
        <v>40</v>
      </c>
      <c r="N52" s="190">
        <v>44</v>
      </c>
      <c r="O52" s="4">
        <v>4312.0259999999998</v>
      </c>
      <c r="P52" s="191"/>
      <c r="R52" s="4"/>
    </row>
    <row r="53" spans="1:18">
      <c r="A53" s="73">
        <f t="shared" si="4"/>
        <v>30</v>
      </c>
      <c r="B53" s="69">
        <f t="shared" si="5"/>
        <v>46199</v>
      </c>
      <c r="C53" s="610" t="s">
        <v>231</v>
      </c>
      <c r="D53" s="185" t="s">
        <v>470</v>
      </c>
      <c r="E53" s="20">
        <v>46198</v>
      </c>
      <c r="F53" s="160" t="s">
        <v>322</v>
      </c>
      <c r="G53" s="22">
        <v>46199</v>
      </c>
      <c r="H53" s="23">
        <v>0.53055555555555556</v>
      </c>
      <c r="I53" s="22">
        <v>46199</v>
      </c>
      <c r="J53" s="23">
        <v>0.62986111111111109</v>
      </c>
      <c r="K53" s="190">
        <v>175</v>
      </c>
      <c r="L53" s="190">
        <v>40</v>
      </c>
      <c r="M53" s="190">
        <v>40</v>
      </c>
      <c r="N53" s="190">
        <v>44</v>
      </c>
      <c r="O53" s="4">
        <v>3838.36</v>
      </c>
      <c r="P53" s="191"/>
      <c r="R53" s="4"/>
    </row>
    <row r="54" spans="1:18">
      <c r="A54" s="73">
        <f t="shared" si="4"/>
        <v>31</v>
      </c>
      <c r="B54" s="69">
        <f t="shared" si="5"/>
        <v>46200</v>
      </c>
      <c r="C54" s="610" t="s">
        <v>236</v>
      </c>
      <c r="D54" s="185" t="s">
        <v>471</v>
      </c>
      <c r="E54" s="20">
        <v>46199</v>
      </c>
      <c r="F54" s="160" t="s">
        <v>322</v>
      </c>
      <c r="G54" s="22">
        <v>46200</v>
      </c>
      <c r="H54" s="23">
        <v>0.48194444444444445</v>
      </c>
      <c r="I54" s="22">
        <v>46200</v>
      </c>
      <c r="J54" s="23">
        <v>0.58333333333333337</v>
      </c>
      <c r="K54" s="190">
        <v>190</v>
      </c>
      <c r="L54" s="190">
        <v>40</v>
      </c>
      <c r="M54" s="190">
        <v>40</v>
      </c>
      <c r="N54" s="190">
        <v>44</v>
      </c>
      <c r="O54" s="4">
        <v>4172.0079999999998</v>
      </c>
      <c r="P54" s="191"/>
      <c r="R54" s="4"/>
    </row>
    <row r="55" spans="1:18">
      <c r="A55" s="73">
        <f t="shared" si="4"/>
        <v>32</v>
      </c>
      <c r="B55" s="69">
        <f t="shared" si="5"/>
        <v>46199</v>
      </c>
      <c r="C55" s="610" t="s">
        <v>266</v>
      </c>
      <c r="D55" s="185" t="s">
        <v>472</v>
      </c>
      <c r="E55" s="20">
        <v>46199</v>
      </c>
      <c r="F55" s="160" t="s">
        <v>322</v>
      </c>
      <c r="G55" s="22">
        <v>46199</v>
      </c>
      <c r="H55" s="23">
        <v>0.62986111111111109</v>
      </c>
      <c r="I55" s="22">
        <v>46199</v>
      </c>
      <c r="J55" s="23">
        <v>0.73819444444444449</v>
      </c>
      <c r="K55" s="190">
        <v>190</v>
      </c>
      <c r="L55" s="190">
        <v>40</v>
      </c>
      <c r="M55" s="190">
        <v>40</v>
      </c>
      <c r="N55" s="190">
        <v>44</v>
      </c>
      <c r="O55" s="4">
        <v>4107.1689999999999</v>
      </c>
      <c r="P55" s="191"/>
      <c r="R55" s="4"/>
    </row>
    <row r="56" spans="1:18">
      <c r="A56" s="73">
        <f t="shared" si="4"/>
        <v>33</v>
      </c>
      <c r="B56" s="69">
        <f t="shared" si="5"/>
        <v>46200</v>
      </c>
      <c r="C56" s="610" t="s">
        <v>326</v>
      </c>
      <c r="D56" s="185" t="s">
        <v>473</v>
      </c>
      <c r="E56" s="20">
        <v>46199</v>
      </c>
      <c r="F56" s="160" t="s">
        <v>322</v>
      </c>
      <c r="G56" s="22">
        <v>46200</v>
      </c>
      <c r="H56" s="23">
        <v>0.69166666666666665</v>
      </c>
      <c r="I56" s="22">
        <v>46200</v>
      </c>
      <c r="J56" s="23">
        <v>0.79166666666666663</v>
      </c>
      <c r="K56" s="190">
        <v>190</v>
      </c>
      <c r="L56" s="190">
        <v>40</v>
      </c>
      <c r="M56" s="190">
        <v>40</v>
      </c>
      <c r="N56" s="190">
        <v>44</v>
      </c>
      <c r="O56" s="4">
        <v>4018.846</v>
      </c>
      <c r="P56" s="191"/>
      <c r="R56" s="4"/>
    </row>
    <row r="57" spans="1:18">
      <c r="A57" s="73">
        <f t="shared" si="4"/>
        <v>34</v>
      </c>
      <c r="B57" s="69">
        <f t="shared" si="5"/>
        <v>46200</v>
      </c>
      <c r="C57" s="610" t="s">
        <v>266</v>
      </c>
      <c r="D57" s="185" t="s">
        <v>474</v>
      </c>
      <c r="E57" s="20">
        <v>46200</v>
      </c>
      <c r="F57" s="160" t="s">
        <v>322</v>
      </c>
      <c r="G57" s="22">
        <v>46200</v>
      </c>
      <c r="H57" s="23">
        <v>0.79166666666666663</v>
      </c>
      <c r="I57" s="22">
        <v>46200</v>
      </c>
      <c r="J57" s="23">
        <v>0.89097222222222228</v>
      </c>
      <c r="K57" s="190">
        <v>190</v>
      </c>
      <c r="L57" s="190">
        <v>40</v>
      </c>
      <c r="M57" s="190">
        <v>40</v>
      </c>
      <c r="N57" s="190">
        <v>44</v>
      </c>
      <c r="O57" s="4">
        <v>4166.5439999999999</v>
      </c>
      <c r="P57" s="191"/>
      <c r="R57" s="4"/>
    </row>
    <row r="58" spans="1:18">
      <c r="A58" s="73">
        <f t="shared" si="4"/>
        <v>35</v>
      </c>
      <c r="B58" s="69">
        <f t="shared" si="5"/>
        <v>46201</v>
      </c>
      <c r="C58" s="185" t="s">
        <v>236</v>
      </c>
      <c r="D58" s="186" t="s">
        <v>475</v>
      </c>
      <c r="E58" s="20">
        <v>46200</v>
      </c>
      <c r="F58" s="160" t="s">
        <v>322</v>
      </c>
      <c r="G58" s="22">
        <v>46201</v>
      </c>
      <c r="H58" s="23">
        <v>0.45208333333333334</v>
      </c>
      <c r="I58" s="22">
        <v>46201</v>
      </c>
      <c r="J58" s="23">
        <v>0.55555555555555558</v>
      </c>
      <c r="K58" s="190">
        <v>190</v>
      </c>
      <c r="L58" s="190">
        <v>40</v>
      </c>
      <c r="M58" s="190">
        <v>45</v>
      </c>
      <c r="N58" s="190">
        <v>44</v>
      </c>
      <c r="O58" s="4">
        <v>4190.1750000000002</v>
      </c>
      <c r="P58" s="191"/>
      <c r="R58" s="4"/>
    </row>
    <row r="59" spans="1:18">
      <c r="A59" s="73">
        <f t="shared" si="4"/>
        <v>36</v>
      </c>
      <c r="B59" s="69">
        <f t="shared" si="5"/>
        <v>46201</v>
      </c>
      <c r="C59" s="610" t="s">
        <v>326</v>
      </c>
      <c r="D59" s="185" t="s">
        <v>476</v>
      </c>
      <c r="E59" s="20">
        <v>46201</v>
      </c>
      <c r="F59" s="160" t="s">
        <v>322</v>
      </c>
      <c r="G59" s="22">
        <v>46201</v>
      </c>
      <c r="H59" s="23">
        <v>0.77916666666666667</v>
      </c>
      <c r="I59" s="22">
        <v>46201</v>
      </c>
      <c r="J59" s="23">
        <v>0.88888888888888884</v>
      </c>
      <c r="K59" s="190">
        <v>200</v>
      </c>
      <c r="L59" s="190">
        <v>40</v>
      </c>
      <c r="M59" s="190">
        <v>45</v>
      </c>
      <c r="N59" s="190">
        <v>44</v>
      </c>
      <c r="O59" s="4">
        <v>4300.9480000000003</v>
      </c>
      <c r="P59" s="191"/>
      <c r="R59" s="4"/>
    </row>
    <row r="60" spans="1:18">
      <c r="A60" s="73">
        <f t="shared" si="4"/>
        <v>22</v>
      </c>
      <c r="B60" s="69">
        <f t="shared" ref="B60:B64" si="6">I60</f>
        <v>46201</v>
      </c>
      <c r="C60" s="610" t="s">
        <v>266</v>
      </c>
      <c r="D60" s="185" t="s">
        <v>477</v>
      </c>
      <c r="E60" s="20">
        <v>46201</v>
      </c>
      <c r="F60" s="160" t="s">
        <v>322</v>
      </c>
      <c r="G60" s="22">
        <v>46201</v>
      </c>
      <c r="H60" s="23">
        <v>0.88888888888888884</v>
      </c>
      <c r="I60" s="22">
        <v>46201</v>
      </c>
      <c r="J60" s="23">
        <v>0.98611111111111116</v>
      </c>
      <c r="K60" s="190">
        <v>180</v>
      </c>
      <c r="L60" s="190">
        <v>40</v>
      </c>
      <c r="M60" s="190">
        <v>40</v>
      </c>
      <c r="N60" s="190">
        <v>44</v>
      </c>
      <c r="O60" s="4">
        <v>3907.335</v>
      </c>
      <c r="P60" s="191"/>
      <c r="R60" s="4"/>
    </row>
    <row r="61" spans="1:18">
      <c r="A61" s="73">
        <f t="shared" si="4"/>
        <v>23</v>
      </c>
      <c r="B61" s="69">
        <f t="shared" si="6"/>
        <v>46202</v>
      </c>
      <c r="C61" s="610" t="s">
        <v>236</v>
      </c>
      <c r="D61" s="185" t="s">
        <v>478</v>
      </c>
      <c r="E61" s="20">
        <v>46201</v>
      </c>
      <c r="F61" s="160" t="s">
        <v>322</v>
      </c>
      <c r="G61" s="22">
        <v>46202</v>
      </c>
      <c r="H61" s="23">
        <v>0.45416666666666666</v>
      </c>
      <c r="I61" s="22">
        <v>46202</v>
      </c>
      <c r="J61" s="23">
        <v>0.55972222222222223</v>
      </c>
      <c r="K61" s="190">
        <v>180</v>
      </c>
      <c r="L61" s="190">
        <v>40</v>
      </c>
      <c r="M61" s="190">
        <v>40</v>
      </c>
      <c r="N61" s="190">
        <v>44</v>
      </c>
      <c r="O61" s="4">
        <v>4076.4479999999999</v>
      </c>
      <c r="P61" s="191"/>
      <c r="R61" s="4"/>
    </row>
    <row r="62" spans="1:18">
      <c r="A62" s="73">
        <f t="shared" si="4"/>
        <v>24</v>
      </c>
      <c r="B62" s="69">
        <f t="shared" si="6"/>
        <v>46202</v>
      </c>
      <c r="C62" s="610" t="s">
        <v>326</v>
      </c>
      <c r="D62" s="185" t="s">
        <v>479</v>
      </c>
      <c r="E62" s="20">
        <v>46202</v>
      </c>
      <c r="F62" s="160" t="s">
        <v>322</v>
      </c>
      <c r="G62" s="22">
        <v>46202</v>
      </c>
      <c r="H62" s="23">
        <v>0.80486111111111114</v>
      </c>
      <c r="I62" s="22">
        <v>46202</v>
      </c>
      <c r="J62" s="23">
        <v>0.91319444444444442</v>
      </c>
      <c r="K62" s="190">
        <v>190</v>
      </c>
      <c r="L62" s="190">
        <v>40</v>
      </c>
      <c r="M62" s="190">
        <v>40</v>
      </c>
      <c r="N62" s="190">
        <v>44</v>
      </c>
      <c r="O62" s="4">
        <v>4309.5150000000003</v>
      </c>
      <c r="P62" s="191"/>
      <c r="R62" s="4"/>
    </row>
    <row r="63" spans="1:18">
      <c r="A63" s="73">
        <f t="shared" si="4"/>
        <v>25</v>
      </c>
      <c r="B63" s="69">
        <f t="shared" si="6"/>
        <v>46203</v>
      </c>
      <c r="C63" s="610" t="s">
        <v>266</v>
      </c>
      <c r="D63" s="185" t="s">
        <v>480</v>
      </c>
      <c r="E63" s="20">
        <v>46202</v>
      </c>
      <c r="F63" s="160" t="s">
        <v>322</v>
      </c>
      <c r="G63" s="22">
        <v>46203</v>
      </c>
      <c r="H63" s="23">
        <v>0</v>
      </c>
      <c r="I63" s="22">
        <v>46203</v>
      </c>
      <c r="J63" s="23">
        <v>0.10069444444444445</v>
      </c>
      <c r="K63" s="190">
        <v>185</v>
      </c>
      <c r="L63" s="190">
        <v>40</v>
      </c>
      <c r="M63" s="190">
        <v>50</v>
      </c>
      <c r="N63" s="190">
        <v>44</v>
      </c>
      <c r="O63" s="4">
        <v>4118.9849999999997</v>
      </c>
      <c r="P63" s="191"/>
      <c r="R63" s="4"/>
    </row>
    <row r="64" spans="1:18">
      <c r="A64" s="73">
        <f t="shared" si="4"/>
        <v>26</v>
      </c>
      <c r="B64" s="69">
        <f t="shared" si="6"/>
        <v>46203</v>
      </c>
      <c r="C64" s="185" t="s">
        <v>239</v>
      </c>
      <c r="D64" s="186" t="s">
        <v>481</v>
      </c>
      <c r="E64" s="20">
        <v>46203</v>
      </c>
      <c r="F64" s="160" t="s">
        <v>322</v>
      </c>
      <c r="G64" s="22">
        <v>46203</v>
      </c>
      <c r="H64" s="23">
        <v>0.49305555555555558</v>
      </c>
      <c r="I64" s="22">
        <v>46203</v>
      </c>
      <c r="J64" s="23">
        <v>0.59375</v>
      </c>
      <c r="K64" s="190">
        <v>180</v>
      </c>
      <c r="L64" s="190">
        <v>40</v>
      </c>
      <c r="M64" s="190">
        <v>40</v>
      </c>
      <c r="N64" s="190">
        <v>44</v>
      </c>
      <c r="O64" s="4">
        <v>4478.1850000000004</v>
      </c>
      <c r="P64" s="191"/>
      <c r="R64" s="4"/>
    </row>
    <row r="65" spans="1:18">
      <c r="A65" s="73">
        <f t="shared" si="4"/>
        <v>27</v>
      </c>
      <c r="B65" s="69">
        <f t="shared" ref="B65" si="7">I65</f>
        <v>46203</v>
      </c>
      <c r="C65" s="185" t="s">
        <v>326</v>
      </c>
      <c r="D65" s="186" t="s">
        <v>482</v>
      </c>
      <c r="E65" s="20">
        <v>46203</v>
      </c>
      <c r="F65" s="160" t="s">
        <v>322</v>
      </c>
      <c r="G65" s="22">
        <v>46203</v>
      </c>
      <c r="H65" s="23">
        <v>0.77777777777777779</v>
      </c>
      <c r="I65" s="22">
        <v>46203</v>
      </c>
      <c r="J65" s="23">
        <v>0.88194444444444442</v>
      </c>
      <c r="K65" s="190">
        <v>200</v>
      </c>
      <c r="L65" s="190">
        <v>40</v>
      </c>
      <c r="M65" s="190">
        <v>40</v>
      </c>
      <c r="N65" s="190">
        <v>44</v>
      </c>
      <c r="O65" s="4">
        <v>4219.2719999999999</v>
      </c>
      <c r="P65" s="191"/>
      <c r="R65" s="4"/>
    </row>
    <row r="66" spans="1:18">
      <c r="A66" s="73">
        <f t="shared" si="4"/>
        <v>28</v>
      </c>
      <c r="B66" s="69">
        <v>46203</v>
      </c>
      <c r="C66" s="185" t="s">
        <v>266</v>
      </c>
      <c r="D66" s="186" t="s">
        <v>483</v>
      </c>
      <c r="E66" s="20">
        <v>46203</v>
      </c>
      <c r="F66" s="160" t="s">
        <v>322</v>
      </c>
      <c r="G66" s="22">
        <v>46203</v>
      </c>
      <c r="H66" s="23">
        <v>0.99305555555555558</v>
      </c>
      <c r="I66" s="22">
        <v>46204</v>
      </c>
      <c r="J66" s="23">
        <v>9.0277777777777776E-2</v>
      </c>
      <c r="K66" s="190">
        <v>180</v>
      </c>
      <c r="L66" s="190">
        <v>40</v>
      </c>
      <c r="M66" s="190">
        <v>40</v>
      </c>
      <c r="N66" s="190">
        <v>44</v>
      </c>
      <c r="O66" s="4">
        <v>3716.8049999999998</v>
      </c>
      <c r="P66" s="191"/>
      <c r="R66" s="4"/>
    </row>
    <row r="67" spans="1:18" ht="15.75" thickBot="1">
      <c r="A67" s="73"/>
      <c r="B67" s="69"/>
      <c r="C67" s="185"/>
      <c r="D67" s="185"/>
      <c r="E67" s="20"/>
      <c r="F67" s="155"/>
      <c r="G67" s="22"/>
      <c r="H67" s="23"/>
      <c r="I67" s="22"/>
      <c r="J67" s="23"/>
      <c r="K67" s="23"/>
      <c r="L67" s="23"/>
      <c r="M67" s="188"/>
      <c r="N67" s="188"/>
      <c r="O67" s="40"/>
      <c r="P67" s="192"/>
    </row>
    <row r="68" spans="1:18" ht="16.5" thickTop="1" thickBot="1">
      <c r="A68" s="24" t="s">
        <v>7</v>
      </c>
      <c r="B68" s="25"/>
      <c r="C68" s="25"/>
      <c r="D68" s="25"/>
      <c r="E68" s="25"/>
      <c r="F68" s="25"/>
      <c r="G68" s="25"/>
      <c r="H68" s="27"/>
      <c r="I68" s="25"/>
      <c r="J68" s="27"/>
      <c r="K68" s="27"/>
      <c r="L68" s="27"/>
      <c r="M68" s="42"/>
      <c r="N68" s="42"/>
      <c r="O68" s="43">
        <f>SUM(O8:O67)</f>
        <v>239773.89399999997</v>
      </c>
      <c r="P68" s="193"/>
    </row>
  </sheetData>
  <autoFilter ref="A1:P32"/>
  <mergeCells count="13">
    <mergeCell ref="F5:F7"/>
    <mergeCell ref="A5:A7"/>
    <mergeCell ref="B5:B7"/>
    <mergeCell ref="C5:C7"/>
    <mergeCell ref="D5:D7"/>
    <mergeCell ref="E5:E7"/>
    <mergeCell ref="G5:N5"/>
    <mergeCell ref="O5:O7"/>
    <mergeCell ref="P5:P7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ySplit="6" topLeftCell="A21" activePane="bottomLeft" state="frozen"/>
      <selection pane="bottomLeft" activeCell="I35" sqref="I35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6" t="s">
        <v>145</v>
      </c>
      <c r="D2" s="5"/>
      <c r="E2" s="5"/>
      <c r="F2" s="5"/>
      <c r="L2" s="93" t="s">
        <v>146</v>
      </c>
    </row>
    <row r="3" spans="1:12">
      <c r="B3" s="5"/>
      <c r="C3" s="6" t="str" cm="1">
        <f t="array" ref="C3:E3">'Summary sales'!A3:C3</f>
        <v>Bulan Juni 2026</v>
      </c>
      <c r="D3" s="5">
        <v>0</v>
      </c>
      <c r="E3" s="5">
        <v>0</v>
      </c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38.650416666666693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1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70">
        <v>0</v>
      </c>
      <c r="E7" s="68">
        <f>C7+1</f>
        <v>46175</v>
      </c>
      <c r="F7" s="70">
        <v>0</v>
      </c>
      <c r="G7" s="71">
        <f>IFERROR(((E7-C7)+(F7-D7)),"")</f>
        <v>1</v>
      </c>
      <c r="H7" s="72">
        <v>42940.639999999999</v>
      </c>
      <c r="I7" s="72">
        <v>42940.639999999999</v>
      </c>
      <c r="J7" s="72">
        <f t="shared" ref="J7" si="0">I7-H7</f>
        <v>0</v>
      </c>
      <c r="K7" s="86">
        <f t="shared" ref="K7" si="1">J7/24</f>
        <v>0</v>
      </c>
      <c r="L7" s="598" t="s">
        <v>163</v>
      </c>
    </row>
    <row r="8" spans="1:12">
      <c r="A8" s="73">
        <f>A7+1</f>
        <v>2</v>
      </c>
      <c r="B8" s="69">
        <f>B7+1</f>
        <v>46175</v>
      </c>
      <c r="C8" s="69">
        <f t="shared" ref="C8:C34" si="2">B8</f>
        <v>46175</v>
      </c>
      <c r="D8" s="70">
        <v>0</v>
      </c>
      <c r="E8" s="69">
        <f t="shared" ref="E8:E34" si="3">C8+1</f>
        <v>46176</v>
      </c>
      <c r="F8" s="70">
        <v>0</v>
      </c>
      <c r="G8" s="71">
        <f>IFERROR(((E8-C8)+(F8-D8)),"")</f>
        <v>1</v>
      </c>
      <c r="H8" s="72">
        <f t="shared" ref="H8:H19" si="4">I7</f>
        <v>42940.639999999999</v>
      </c>
      <c r="I8" s="72">
        <v>43707.83</v>
      </c>
      <c r="J8" s="72">
        <f t="shared" ref="J8" si="5">I8-H8</f>
        <v>767.19000000000233</v>
      </c>
      <c r="K8" s="86">
        <f t="shared" ref="K8" si="6">J8/24</f>
        <v>31.966250000000098</v>
      </c>
      <c r="L8" s="526"/>
    </row>
    <row r="9" spans="1:12">
      <c r="A9" s="73">
        <f t="shared" ref="A9:B24" si="7">A8+1</f>
        <v>3</v>
      </c>
      <c r="B9" s="69">
        <f t="shared" si="7"/>
        <v>46176</v>
      </c>
      <c r="C9" s="69">
        <f t="shared" si="2"/>
        <v>46176</v>
      </c>
      <c r="D9" s="70">
        <v>0</v>
      </c>
      <c r="E9" s="69">
        <f t="shared" si="3"/>
        <v>46177</v>
      </c>
      <c r="F9" s="70">
        <v>0</v>
      </c>
      <c r="G9" s="71">
        <f>IFERROR(((E9-C9)+(F9-D9)),"")</f>
        <v>1</v>
      </c>
      <c r="H9" s="72">
        <f t="shared" si="4"/>
        <v>43707.83</v>
      </c>
      <c r="I9" s="72">
        <v>44117</v>
      </c>
      <c r="J9" s="72">
        <f t="shared" ref="J9" si="8">I9-H9</f>
        <v>409.16999999999825</v>
      </c>
      <c r="K9" s="86">
        <f t="shared" ref="K9" si="9">J9/24</f>
        <v>17.048749999999927</v>
      </c>
      <c r="L9" s="526"/>
    </row>
    <row r="10" spans="1:12">
      <c r="A10" s="73">
        <f t="shared" si="7"/>
        <v>4</v>
      </c>
      <c r="B10" s="69">
        <f t="shared" si="7"/>
        <v>46177</v>
      </c>
      <c r="C10" s="69">
        <f t="shared" si="2"/>
        <v>46177</v>
      </c>
      <c r="D10" s="70">
        <v>0</v>
      </c>
      <c r="E10" s="69">
        <f t="shared" si="3"/>
        <v>46178</v>
      </c>
      <c r="F10" s="70">
        <v>0</v>
      </c>
      <c r="G10" s="71">
        <f>IFERROR(((E10-C10)+(F10-D10)),"")</f>
        <v>1</v>
      </c>
      <c r="H10" s="72">
        <f t="shared" si="4"/>
        <v>44117</v>
      </c>
      <c r="I10" s="72">
        <v>44669.62</v>
      </c>
      <c r="J10" s="72">
        <f t="shared" ref="J10:J36" si="10">I10-H10</f>
        <v>552.62000000000262</v>
      </c>
      <c r="K10" s="86">
        <f t="shared" ref="K10:K36" si="11">J10/24</f>
        <v>23.025833333333441</v>
      </c>
      <c r="L10" s="36"/>
    </row>
    <row r="11" spans="1:12">
      <c r="A11" s="73">
        <f t="shared" si="7"/>
        <v>5</v>
      </c>
      <c r="B11" s="69">
        <f t="shared" si="7"/>
        <v>46178</v>
      </c>
      <c r="C11" s="69">
        <f t="shared" si="2"/>
        <v>46178</v>
      </c>
      <c r="D11" s="70">
        <v>0</v>
      </c>
      <c r="E11" s="69">
        <f t="shared" si="3"/>
        <v>46179</v>
      </c>
      <c r="F11" s="70">
        <v>0</v>
      </c>
      <c r="G11" s="71">
        <f t="shared" ref="G11:G34" si="12">IFERROR(((E11-C11)+(F11-D11)),"")</f>
        <v>1</v>
      </c>
      <c r="H11" s="72">
        <f t="shared" si="4"/>
        <v>44669.62</v>
      </c>
      <c r="I11" s="72">
        <v>44709.3</v>
      </c>
      <c r="J11" s="72">
        <f t="shared" si="10"/>
        <v>39.680000000000291</v>
      </c>
      <c r="K11" s="86">
        <f t="shared" si="11"/>
        <v>1.6533333333333455</v>
      </c>
      <c r="L11" s="36"/>
    </row>
    <row r="12" spans="1:12">
      <c r="A12" s="73">
        <f t="shared" si="7"/>
        <v>6</v>
      </c>
      <c r="B12" s="69">
        <f t="shared" si="7"/>
        <v>46179</v>
      </c>
      <c r="C12" s="69">
        <f t="shared" si="2"/>
        <v>46179</v>
      </c>
      <c r="D12" s="70">
        <v>0</v>
      </c>
      <c r="E12" s="69">
        <f t="shared" si="3"/>
        <v>46180</v>
      </c>
      <c r="F12" s="70">
        <v>0</v>
      </c>
      <c r="G12" s="71">
        <f t="shared" si="12"/>
        <v>1</v>
      </c>
      <c r="H12" s="72">
        <f t="shared" si="4"/>
        <v>44709.3</v>
      </c>
      <c r="I12" s="72">
        <v>44749.37</v>
      </c>
      <c r="J12" s="72">
        <f t="shared" si="10"/>
        <v>40.069999999999709</v>
      </c>
      <c r="K12" s="86">
        <f t="shared" si="11"/>
        <v>1.6695833333333212</v>
      </c>
      <c r="L12" s="36"/>
    </row>
    <row r="13" spans="1:12">
      <c r="A13" s="73">
        <f t="shared" si="7"/>
        <v>7</v>
      </c>
      <c r="B13" s="69">
        <f t="shared" si="7"/>
        <v>46180</v>
      </c>
      <c r="C13" s="69">
        <f t="shared" si="2"/>
        <v>46180</v>
      </c>
      <c r="D13" s="70">
        <v>0</v>
      </c>
      <c r="E13" s="69">
        <f t="shared" si="3"/>
        <v>46181</v>
      </c>
      <c r="F13" s="70">
        <v>0</v>
      </c>
      <c r="G13" s="71">
        <f t="shared" si="12"/>
        <v>1</v>
      </c>
      <c r="H13" s="72">
        <f t="shared" si="4"/>
        <v>44749.37</v>
      </c>
      <c r="I13" s="72">
        <v>44749.37</v>
      </c>
      <c r="J13" s="72">
        <f t="shared" si="10"/>
        <v>0</v>
      </c>
      <c r="K13" s="86">
        <f t="shared" si="11"/>
        <v>0</v>
      </c>
      <c r="L13" s="616" t="s">
        <v>163</v>
      </c>
    </row>
    <row r="14" spans="1:12">
      <c r="A14" s="73">
        <f t="shared" si="7"/>
        <v>8</v>
      </c>
      <c r="B14" s="69">
        <f t="shared" si="7"/>
        <v>46181</v>
      </c>
      <c r="C14" s="69">
        <f t="shared" si="2"/>
        <v>46181</v>
      </c>
      <c r="D14" s="70">
        <v>0</v>
      </c>
      <c r="E14" s="69">
        <f t="shared" si="3"/>
        <v>46182</v>
      </c>
      <c r="F14" s="70">
        <v>0</v>
      </c>
      <c r="G14" s="71">
        <f t="shared" ref="G14:G17" si="13">IFERROR(((E14-C14)+(F14-D14)),"")</f>
        <v>1</v>
      </c>
      <c r="H14" s="72">
        <f t="shared" si="4"/>
        <v>44749.37</v>
      </c>
      <c r="I14" s="618">
        <v>44788.85</v>
      </c>
      <c r="J14" s="72">
        <f t="shared" si="10"/>
        <v>39.479999999995925</v>
      </c>
      <c r="K14" s="86">
        <f t="shared" si="11"/>
        <v>1.6449999999998302</v>
      </c>
      <c r="L14" s="36"/>
    </row>
    <row r="15" spans="1:12">
      <c r="A15" s="73">
        <f t="shared" si="7"/>
        <v>9</v>
      </c>
      <c r="B15" s="69">
        <f t="shared" si="7"/>
        <v>46182</v>
      </c>
      <c r="C15" s="69">
        <f t="shared" si="2"/>
        <v>46182</v>
      </c>
      <c r="D15" s="70">
        <v>0</v>
      </c>
      <c r="E15" s="69">
        <f t="shared" si="3"/>
        <v>46183</v>
      </c>
      <c r="F15" s="70">
        <v>0</v>
      </c>
      <c r="G15" s="71">
        <f t="shared" si="13"/>
        <v>1</v>
      </c>
      <c r="H15" s="72">
        <f t="shared" si="4"/>
        <v>44788.85</v>
      </c>
      <c r="I15" s="72">
        <v>45309.04</v>
      </c>
      <c r="J15" s="72">
        <f t="shared" si="10"/>
        <v>520.19000000000233</v>
      </c>
      <c r="K15" s="86">
        <f t="shared" si="11"/>
        <v>21.67458333333343</v>
      </c>
      <c r="L15" s="36"/>
    </row>
    <row r="16" spans="1:12">
      <c r="A16" s="73">
        <f t="shared" si="7"/>
        <v>10</v>
      </c>
      <c r="B16" s="69">
        <f t="shared" si="7"/>
        <v>46183</v>
      </c>
      <c r="C16" s="69">
        <f t="shared" si="2"/>
        <v>46183</v>
      </c>
      <c r="D16" s="70">
        <v>0</v>
      </c>
      <c r="E16" s="69">
        <f t="shared" si="3"/>
        <v>46184</v>
      </c>
      <c r="F16" s="70">
        <v>0</v>
      </c>
      <c r="G16" s="71">
        <f t="shared" si="13"/>
        <v>1</v>
      </c>
      <c r="H16" s="72">
        <f t="shared" si="4"/>
        <v>45309.04</v>
      </c>
      <c r="I16" s="72">
        <v>45668.03</v>
      </c>
      <c r="J16" s="72">
        <f t="shared" si="10"/>
        <v>358.98999999999796</v>
      </c>
      <c r="K16" s="86">
        <f t="shared" si="11"/>
        <v>14.957916666666582</v>
      </c>
      <c r="L16" s="36"/>
    </row>
    <row r="17" spans="1:14">
      <c r="A17" s="73">
        <f t="shared" si="7"/>
        <v>11</v>
      </c>
      <c r="B17" s="69">
        <f t="shared" si="7"/>
        <v>46184</v>
      </c>
      <c r="C17" s="69">
        <f t="shared" si="2"/>
        <v>46184</v>
      </c>
      <c r="D17" s="70">
        <v>0</v>
      </c>
      <c r="E17" s="69">
        <f t="shared" si="3"/>
        <v>46185</v>
      </c>
      <c r="F17" s="70">
        <v>0</v>
      </c>
      <c r="G17" s="71">
        <f t="shared" si="13"/>
        <v>1</v>
      </c>
      <c r="H17" s="72">
        <f t="shared" si="4"/>
        <v>45668.03</v>
      </c>
      <c r="I17" s="72">
        <v>46037.2</v>
      </c>
      <c r="J17" s="72">
        <f t="shared" si="10"/>
        <v>369.16999999999825</v>
      </c>
      <c r="K17" s="86">
        <f t="shared" si="11"/>
        <v>15.382083333333261</v>
      </c>
      <c r="L17" s="36"/>
    </row>
    <row r="18" spans="1:14">
      <c r="A18" s="73">
        <f t="shared" si="7"/>
        <v>12</v>
      </c>
      <c r="B18" s="69">
        <f t="shared" si="7"/>
        <v>46185</v>
      </c>
      <c r="C18" s="69">
        <f t="shared" si="2"/>
        <v>46185</v>
      </c>
      <c r="D18" s="70">
        <v>0</v>
      </c>
      <c r="E18" s="69">
        <f t="shared" si="3"/>
        <v>46186</v>
      </c>
      <c r="F18" s="70">
        <v>0</v>
      </c>
      <c r="G18" s="71">
        <f t="shared" si="12"/>
        <v>1</v>
      </c>
      <c r="H18" s="72">
        <f t="shared" si="4"/>
        <v>46037.2</v>
      </c>
      <c r="I18" s="72">
        <v>46354.76</v>
      </c>
      <c r="J18" s="72">
        <f t="shared" si="10"/>
        <v>317.56000000000495</v>
      </c>
      <c r="K18" s="86">
        <f t="shared" si="11"/>
        <v>13.231666666666873</v>
      </c>
      <c r="L18" s="36"/>
      <c r="N18" s="3"/>
    </row>
    <row r="19" spans="1:14">
      <c r="A19" s="73">
        <f t="shared" si="7"/>
        <v>13</v>
      </c>
      <c r="B19" s="69">
        <f t="shared" si="7"/>
        <v>46186</v>
      </c>
      <c r="C19" s="69">
        <f t="shared" si="2"/>
        <v>46186</v>
      </c>
      <c r="D19" s="70">
        <v>0</v>
      </c>
      <c r="E19" s="69">
        <f t="shared" si="3"/>
        <v>46187</v>
      </c>
      <c r="F19" s="70">
        <v>0</v>
      </c>
      <c r="G19" s="71">
        <f t="shared" si="12"/>
        <v>1</v>
      </c>
      <c r="H19" s="72">
        <f t="shared" si="4"/>
        <v>46354.76</v>
      </c>
      <c r="I19" s="72">
        <v>46720.41</v>
      </c>
      <c r="J19" s="72">
        <f t="shared" si="10"/>
        <v>365.65000000000146</v>
      </c>
      <c r="K19" s="86">
        <f t="shared" si="11"/>
        <v>15.235416666666728</v>
      </c>
      <c r="L19" s="36"/>
    </row>
    <row r="20" spans="1:14">
      <c r="A20" s="73">
        <f t="shared" si="7"/>
        <v>14</v>
      </c>
      <c r="B20" s="69">
        <f t="shared" si="7"/>
        <v>46187</v>
      </c>
      <c r="C20" s="69">
        <f t="shared" si="2"/>
        <v>46187</v>
      </c>
      <c r="D20" s="70">
        <v>0</v>
      </c>
      <c r="E20" s="69">
        <f t="shared" si="3"/>
        <v>46188</v>
      </c>
      <c r="F20" s="70">
        <v>0</v>
      </c>
      <c r="G20" s="71">
        <f t="shared" si="12"/>
        <v>1</v>
      </c>
      <c r="H20" s="72">
        <f t="shared" ref="H20:H36" si="14">I19</f>
        <v>46720.41</v>
      </c>
      <c r="I20" s="72">
        <v>46720.41</v>
      </c>
      <c r="J20" s="72">
        <f t="shared" ref="J20" si="15">I20-H20</f>
        <v>0</v>
      </c>
      <c r="K20" s="86">
        <f t="shared" ref="K20" si="16">J20/24</f>
        <v>0</v>
      </c>
      <c r="L20" s="616" t="s">
        <v>163</v>
      </c>
    </row>
    <row r="21" spans="1:14">
      <c r="A21" s="73">
        <f t="shared" si="7"/>
        <v>15</v>
      </c>
      <c r="B21" s="69">
        <f t="shared" si="7"/>
        <v>46188</v>
      </c>
      <c r="C21" s="69">
        <f t="shared" si="2"/>
        <v>46188</v>
      </c>
      <c r="D21" s="70">
        <v>0</v>
      </c>
      <c r="E21" s="69">
        <f t="shared" si="3"/>
        <v>46189</v>
      </c>
      <c r="F21" s="70">
        <v>0</v>
      </c>
      <c r="G21" s="71">
        <f t="shared" si="12"/>
        <v>1</v>
      </c>
      <c r="H21" s="72">
        <f t="shared" si="14"/>
        <v>46720.41</v>
      </c>
      <c r="I21" s="72">
        <v>47020.63</v>
      </c>
      <c r="J21" s="72">
        <f t="shared" si="10"/>
        <v>300.21999999999389</v>
      </c>
      <c r="K21" s="86">
        <f t="shared" si="11"/>
        <v>12.509166666666411</v>
      </c>
      <c r="L21" s="554"/>
    </row>
    <row r="22" spans="1:14">
      <c r="A22" s="73">
        <f t="shared" si="7"/>
        <v>16</v>
      </c>
      <c r="B22" s="69">
        <f t="shared" si="7"/>
        <v>46189</v>
      </c>
      <c r="C22" s="69">
        <f t="shared" si="2"/>
        <v>46189</v>
      </c>
      <c r="D22" s="70">
        <v>0</v>
      </c>
      <c r="E22" s="69">
        <f t="shared" si="3"/>
        <v>46190</v>
      </c>
      <c r="F22" s="70">
        <v>0</v>
      </c>
      <c r="G22" s="71">
        <f t="shared" si="12"/>
        <v>1</v>
      </c>
      <c r="H22" s="72">
        <f t="shared" si="14"/>
        <v>47020.63</v>
      </c>
      <c r="I22" s="72">
        <v>47023.54</v>
      </c>
      <c r="J22" s="72">
        <f t="shared" si="10"/>
        <v>2.9100000000034925</v>
      </c>
      <c r="K22" s="86">
        <f t="shared" si="11"/>
        <v>0.12125000000014552</v>
      </c>
      <c r="L22" s="554"/>
    </row>
    <row r="23" spans="1:14">
      <c r="A23" s="73">
        <f t="shared" si="7"/>
        <v>17</v>
      </c>
      <c r="B23" s="69">
        <f t="shared" si="7"/>
        <v>46190</v>
      </c>
      <c r="C23" s="69">
        <f t="shared" si="2"/>
        <v>46190</v>
      </c>
      <c r="D23" s="70">
        <v>0</v>
      </c>
      <c r="E23" s="69">
        <f t="shared" si="3"/>
        <v>46191</v>
      </c>
      <c r="F23" s="70">
        <v>0</v>
      </c>
      <c r="G23" s="71">
        <f t="shared" si="12"/>
        <v>1</v>
      </c>
      <c r="H23" s="72">
        <f t="shared" si="14"/>
        <v>47023.54</v>
      </c>
      <c r="I23" s="72">
        <v>47483.77</v>
      </c>
      <c r="J23" s="72">
        <f t="shared" si="10"/>
        <v>460.22999999999593</v>
      </c>
      <c r="K23" s="86">
        <f t="shared" si="11"/>
        <v>19.176249999999829</v>
      </c>
      <c r="L23" s="554"/>
    </row>
    <row r="24" spans="1:14">
      <c r="A24" s="73">
        <f t="shared" si="7"/>
        <v>18</v>
      </c>
      <c r="B24" s="69">
        <f t="shared" si="7"/>
        <v>46191</v>
      </c>
      <c r="C24" s="69">
        <f t="shared" si="2"/>
        <v>46191</v>
      </c>
      <c r="D24" s="70">
        <v>0</v>
      </c>
      <c r="E24" s="69">
        <f t="shared" si="3"/>
        <v>46192</v>
      </c>
      <c r="F24" s="70">
        <v>0</v>
      </c>
      <c r="G24" s="71">
        <f t="shared" si="12"/>
        <v>1</v>
      </c>
      <c r="H24" s="72">
        <f t="shared" si="14"/>
        <v>47483.77</v>
      </c>
      <c r="I24" s="72">
        <v>48075.040000000001</v>
      </c>
      <c r="J24" s="72">
        <f t="shared" si="10"/>
        <v>591.27000000000407</v>
      </c>
      <c r="K24" s="86">
        <f t="shared" si="11"/>
        <v>24.636250000000171</v>
      </c>
      <c r="L24" s="36"/>
    </row>
    <row r="25" spans="1:14">
      <c r="A25" s="73">
        <f t="shared" ref="A25:B36" si="17">A24+1</f>
        <v>19</v>
      </c>
      <c r="B25" s="69">
        <f t="shared" si="17"/>
        <v>46192</v>
      </c>
      <c r="C25" s="69">
        <f t="shared" si="2"/>
        <v>46192</v>
      </c>
      <c r="D25" s="70">
        <v>0</v>
      </c>
      <c r="E25" s="69">
        <f t="shared" si="3"/>
        <v>46193</v>
      </c>
      <c r="F25" s="70">
        <v>0</v>
      </c>
      <c r="G25" s="71">
        <f t="shared" si="12"/>
        <v>1</v>
      </c>
      <c r="H25" s="72">
        <f t="shared" si="14"/>
        <v>48075.040000000001</v>
      </c>
      <c r="I25" s="72">
        <v>48800.84</v>
      </c>
      <c r="J25" s="72">
        <f t="shared" si="10"/>
        <v>725.79999999999563</v>
      </c>
      <c r="K25" s="86">
        <f t="shared" si="11"/>
        <v>30.241666666666486</v>
      </c>
      <c r="L25" s="505"/>
    </row>
    <row r="26" spans="1:14">
      <c r="A26" s="73">
        <f t="shared" si="17"/>
        <v>20</v>
      </c>
      <c r="B26" s="69">
        <f t="shared" si="17"/>
        <v>46193</v>
      </c>
      <c r="C26" s="69">
        <f t="shared" si="2"/>
        <v>46193</v>
      </c>
      <c r="D26" s="70">
        <v>0</v>
      </c>
      <c r="E26" s="69">
        <f t="shared" si="3"/>
        <v>46194</v>
      </c>
      <c r="F26" s="70">
        <v>0</v>
      </c>
      <c r="G26" s="71">
        <f t="shared" si="12"/>
        <v>1</v>
      </c>
      <c r="H26" s="72">
        <f t="shared" si="14"/>
        <v>48800.84</v>
      </c>
      <c r="I26" s="72">
        <v>49336.6</v>
      </c>
      <c r="J26" s="72">
        <f t="shared" si="10"/>
        <v>535.76000000000204</v>
      </c>
      <c r="K26" s="86">
        <f t="shared" si="11"/>
        <v>22.323333333333419</v>
      </c>
      <c r="L26" s="36"/>
    </row>
    <row r="27" spans="1:14">
      <c r="A27" s="73">
        <f t="shared" si="17"/>
        <v>21</v>
      </c>
      <c r="B27" s="69">
        <f t="shared" si="17"/>
        <v>46194</v>
      </c>
      <c r="C27" s="69">
        <f t="shared" si="2"/>
        <v>46194</v>
      </c>
      <c r="D27" s="70">
        <v>0</v>
      </c>
      <c r="E27" s="69">
        <f t="shared" si="3"/>
        <v>46195</v>
      </c>
      <c r="F27" s="70">
        <v>0</v>
      </c>
      <c r="G27" s="71">
        <f t="shared" si="12"/>
        <v>1</v>
      </c>
      <c r="H27" s="72">
        <f t="shared" si="14"/>
        <v>49336.6</v>
      </c>
      <c r="I27" s="72">
        <v>49336.6</v>
      </c>
      <c r="J27" s="72">
        <f t="shared" si="10"/>
        <v>0</v>
      </c>
      <c r="K27" s="86">
        <f t="shared" si="11"/>
        <v>0</v>
      </c>
      <c r="L27" s="641" t="s">
        <v>163</v>
      </c>
    </row>
    <row r="28" spans="1:14">
      <c r="A28" s="73">
        <f t="shared" si="17"/>
        <v>22</v>
      </c>
      <c r="B28" s="69">
        <f t="shared" si="17"/>
        <v>46195</v>
      </c>
      <c r="C28" s="69">
        <f t="shared" si="2"/>
        <v>46195</v>
      </c>
      <c r="D28" s="70">
        <v>0</v>
      </c>
      <c r="E28" s="69">
        <f t="shared" si="3"/>
        <v>46196</v>
      </c>
      <c r="F28" s="70">
        <v>0</v>
      </c>
      <c r="G28" s="71">
        <f t="shared" si="12"/>
        <v>1</v>
      </c>
      <c r="H28" s="72">
        <f t="shared" si="14"/>
        <v>49336.6</v>
      </c>
      <c r="I28" s="72">
        <v>49844.56</v>
      </c>
      <c r="J28" s="72">
        <f t="shared" si="10"/>
        <v>507.95999999999913</v>
      </c>
      <c r="K28" s="86">
        <f t="shared" si="11"/>
        <v>21.164999999999964</v>
      </c>
      <c r="L28" s="36"/>
    </row>
    <row r="29" spans="1:14">
      <c r="A29" s="73">
        <f t="shared" si="17"/>
        <v>23</v>
      </c>
      <c r="B29" s="69">
        <f t="shared" si="17"/>
        <v>46196</v>
      </c>
      <c r="C29" s="69">
        <f t="shared" si="2"/>
        <v>46196</v>
      </c>
      <c r="D29" s="70">
        <v>0</v>
      </c>
      <c r="E29" s="69">
        <f t="shared" si="3"/>
        <v>46197</v>
      </c>
      <c r="F29" s="70">
        <v>0</v>
      </c>
      <c r="G29" s="71">
        <f t="shared" si="12"/>
        <v>1</v>
      </c>
      <c r="H29" s="72">
        <f t="shared" si="14"/>
        <v>49844.56</v>
      </c>
      <c r="I29" s="72">
        <v>50395.77</v>
      </c>
      <c r="J29" s="72">
        <f t="shared" si="10"/>
        <v>551.20999999999913</v>
      </c>
      <c r="K29" s="86">
        <f t="shared" si="11"/>
        <v>22.967083333333296</v>
      </c>
      <c r="L29" s="36"/>
    </row>
    <row r="30" spans="1:14">
      <c r="A30" s="73">
        <f t="shared" si="17"/>
        <v>24</v>
      </c>
      <c r="B30" s="69">
        <f t="shared" si="17"/>
        <v>46197</v>
      </c>
      <c r="C30" s="69">
        <f t="shared" si="2"/>
        <v>46197</v>
      </c>
      <c r="D30" s="70">
        <v>0</v>
      </c>
      <c r="E30" s="69">
        <f t="shared" si="3"/>
        <v>46198</v>
      </c>
      <c r="F30" s="70">
        <v>0</v>
      </c>
      <c r="G30" s="71">
        <f t="shared" si="12"/>
        <v>1</v>
      </c>
      <c r="H30" s="72">
        <f t="shared" si="14"/>
        <v>50395.77</v>
      </c>
      <c r="I30" s="72">
        <v>51058.879999999997</v>
      </c>
      <c r="J30" s="72">
        <f t="shared" si="10"/>
        <v>663.11000000000058</v>
      </c>
      <c r="K30" s="86">
        <f t="shared" si="11"/>
        <v>27.629583333333358</v>
      </c>
      <c r="L30" s="554"/>
    </row>
    <row r="31" spans="1:14">
      <c r="A31" s="73">
        <f t="shared" si="17"/>
        <v>25</v>
      </c>
      <c r="B31" s="69">
        <f t="shared" si="17"/>
        <v>46198</v>
      </c>
      <c r="C31" s="69">
        <f t="shared" si="2"/>
        <v>46198</v>
      </c>
      <c r="D31" s="70">
        <v>0</v>
      </c>
      <c r="E31" s="69">
        <f t="shared" si="3"/>
        <v>46199</v>
      </c>
      <c r="F31" s="70">
        <v>0</v>
      </c>
      <c r="G31" s="71">
        <f t="shared" si="12"/>
        <v>1</v>
      </c>
      <c r="H31" s="72">
        <f t="shared" si="14"/>
        <v>51058.879999999997</v>
      </c>
      <c r="I31" s="72">
        <v>51584.19</v>
      </c>
      <c r="J31" s="72">
        <f t="shared" si="10"/>
        <v>525.31000000000495</v>
      </c>
      <c r="K31" s="86">
        <f t="shared" si="11"/>
        <v>21.887916666666872</v>
      </c>
      <c r="L31" s="36"/>
    </row>
    <row r="32" spans="1:14">
      <c r="A32" s="73">
        <f t="shared" si="17"/>
        <v>26</v>
      </c>
      <c r="B32" s="69">
        <f t="shared" si="17"/>
        <v>46199</v>
      </c>
      <c r="C32" s="69">
        <f t="shared" si="2"/>
        <v>46199</v>
      </c>
      <c r="D32" s="70">
        <v>0</v>
      </c>
      <c r="E32" s="69">
        <f t="shared" si="3"/>
        <v>46200</v>
      </c>
      <c r="F32" s="70">
        <v>0</v>
      </c>
      <c r="G32" s="71">
        <f t="shared" si="12"/>
        <v>1</v>
      </c>
      <c r="H32" s="72">
        <f t="shared" si="14"/>
        <v>51584.19</v>
      </c>
      <c r="I32" s="72">
        <v>52369.96</v>
      </c>
      <c r="J32" s="72">
        <f t="shared" si="10"/>
        <v>785.7699999999968</v>
      </c>
      <c r="K32" s="86">
        <f t="shared" si="11"/>
        <v>32.740416666666533</v>
      </c>
      <c r="L32" s="505"/>
    </row>
    <row r="33" spans="1:12">
      <c r="A33" s="73">
        <f t="shared" si="17"/>
        <v>27</v>
      </c>
      <c r="B33" s="69">
        <f t="shared" si="17"/>
        <v>46200</v>
      </c>
      <c r="C33" s="69">
        <f t="shared" si="2"/>
        <v>46200</v>
      </c>
      <c r="D33" s="70">
        <v>0</v>
      </c>
      <c r="E33" s="69">
        <f t="shared" si="3"/>
        <v>46201</v>
      </c>
      <c r="F33" s="70">
        <v>0</v>
      </c>
      <c r="G33" s="71">
        <f t="shared" si="12"/>
        <v>1</v>
      </c>
      <c r="H33" s="72">
        <f t="shared" si="14"/>
        <v>52369.96</v>
      </c>
      <c r="I33" s="72">
        <v>52619.31</v>
      </c>
      <c r="J33" s="72">
        <f t="shared" si="10"/>
        <v>249.34999999999854</v>
      </c>
      <c r="K33" s="86">
        <f t="shared" si="11"/>
        <v>10.389583333333272</v>
      </c>
      <c r="L33" s="554"/>
    </row>
    <row r="34" spans="1:12">
      <c r="A34" s="73">
        <f t="shared" si="17"/>
        <v>28</v>
      </c>
      <c r="B34" s="69">
        <f t="shared" si="17"/>
        <v>46201</v>
      </c>
      <c r="C34" s="69">
        <f t="shared" si="2"/>
        <v>46201</v>
      </c>
      <c r="D34" s="70">
        <v>0</v>
      </c>
      <c r="E34" s="69">
        <f t="shared" si="3"/>
        <v>46202</v>
      </c>
      <c r="F34" s="70">
        <v>0</v>
      </c>
      <c r="G34" s="71">
        <f t="shared" si="12"/>
        <v>1</v>
      </c>
      <c r="H34" s="72">
        <f t="shared" si="14"/>
        <v>52619.31</v>
      </c>
      <c r="I34" s="72">
        <v>52619.31</v>
      </c>
      <c r="J34" s="72">
        <f t="shared" si="10"/>
        <v>0</v>
      </c>
      <c r="K34" s="86">
        <f t="shared" si="11"/>
        <v>0</v>
      </c>
      <c r="L34" s="654" t="s">
        <v>163</v>
      </c>
    </row>
    <row r="35" spans="1:12">
      <c r="A35" s="73">
        <f t="shared" si="17"/>
        <v>29</v>
      </c>
      <c r="B35" s="69">
        <f t="shared" si="17"/>
        <v>46202</v>
      </c>
      <c r="C35" s="69">
        <f t="shared" ref="C35" si="18">B35</f>
        <v>46202</v>
      </c>
      <c r="D35" s="70">
        <v>0</v>
      </c>
      <c r="E35" s="69">
        <f t="shared" ref="E35" si="19">C35+1</f>
        <v>46203</v>
      </c>
      <c r="F35" s="70">
        <v>0</v>
      </c>
      <c r="G35" s="71">
        <f t="shared" ref="G35" si="20">IFERROR(((E35-C35)+(F35-D35)),"")</f>
        <v>1</v>
      </c>
      <c r="H35" s="72">
        <f t="shared" si="14"/>
        <v>52619.31</v>
      </c>
      <c r="I35" s="72">
        <v>53177.49</v>
      </c>
      <c r="J35" s="72">
        <f t="shared" si="10"/>
        <v>558.18000000000029</v>
      </c>
      <c r="K35" s="86">
        <f t="shared" si="11"/>
        <v>23.257500000000011</v>
      </c>
      <c r="L35" s="36"/>
    </row>
    <row r="36" spans="1:12">
      <c r="A36" s="73">
        <f t="shared" si="17"/>
        <v>30</v>
      </c>
      <c r="B36" s="69">
        <f t="shared" si="17"/>
        <v>46203</v>
      </c>
      <c r="C36" s="69">
        <f t="shared" ref="C36" si="21">B36</f>
        <v>46203</v>
      </c>
      <c r="D36" s="70">
        <v>0</v>
      </c>
      <c r="E36" s="69">
        <f t="shared" ref="E36" si="22">C36+1</f>
        <v>46204</v>
      </c>
      <c r="F36" s="70">
        <v>0</v>
      </c>
      <c r="G36" s="71">
        <f t="shared" ref="G36" si="23">IFERROR(((E36-C36)+(F36-D36)),"")</f>
        <v>1</v>
      </c>
      <c r="H36" s="72">
        <f t="shared" si="14"/>
        <v>53177.49</v>
      </c>
      <c r="I36" s="72">
        <v>54105.1</v>
      </c>
      <c r="J36" s="72">
        <f t="shared" si="10"/>
        <v>927.61000000000058</v>
      </c>
      <c r="K36" s="86">
        <f t="shared" si="11"/>
        <v>38.650416666666693</v>
      </c>
      <c r="L36" s="36"/>
    </row>
    <row r="37" spans="1:12">
      <c r="A37" s="74"/>
      <c r="B37" s="20"/>
      <c r="C37" s="20"/>
      <c r="D37" s="75"/>
      <c r="E37" s="20"/>
      <c r="F37" s="75"/>
      <c r="G37" s="75"/>
      <c r="H37" s="87"/>
      <c r="I37" s="87"/>
      <c r="J37" s="87"/>
      <c r="K37" s="40"/>
      <c r="L37" s="41"/>
    </row>
    <row r="38" spans="1:12">
      <c r="A38" s="77" t="s">
        <v>7</v>
      </c>
      <c r="B38" s="78"/>
      <c r="C38" s="78"/>
      <c r="D38" s="78"/>
      <c r="E38" s="78"/>
      <c r="F38" s="78"/>
      <c r="G38" s="79">
        <f>SUM(G7:G34)</f>
        <v>28</v>
      </c>
      <c r="H38" s="80"/>
      <c r="I38" s="80"/>
      <c r="J38" s="88">
        <f>SUM(J7:J37)</f>
        <v>11164.46</v>
      </c>
      <c r="K38" s="88">
        <f>AVERAGE(K7:K34)</f>
        <v>14.402782738095235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G38/SUMPRODUCT((G7:G34&gt;0)*1)</f>
        <v>1</v>
      </c>
      <c r="H39" s="84"/>
      <c r="I39" s="84"/>
      <c r="J39" s="84"/>
      <c r="K39" s="84">
        <f>K38/SUMPRODUCT((K7:K34&gt;0)*1)</f>
        <v>0.62620794513457545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6" topLeftCell="A22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5">
      <c r="B1" s="5"/>
      <c r="C1" s="6" t="s">
        <v>144</v>
      </c>
      <c r="D1" s="5"/>
      <c r="E1" s="5"/>
      <c r="F1" s="5"/>
    </row>
    <row r="2" spans="1:15">
      <c r="B2" s="5"/>
      <c r="C2" s="6" t="s">
        <v>156</v>
      </c>
      <c r="D2" s="5"/>
      <c r="E2" s="5"/>
      <c r="F2" s="5"/>
      <c r="L2" s="93" t="s">
        <v>146</v>
      </c>
    </row>
    <row r="3" spans="1:15">
      <c r="B3" s="5"/>
      <c r="C3" s="6" t="str">
        <f>ADP!C3</f>
        <v>Bulan Juni 2026</v>
      </c>
      <c r="D3" s="5"/>
      <c r="E3" s="5"/>
      <c r="F3" s="5"/>
    </row>
    <row r="4" spans="1:15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55.431666666661236</v>
      </c>
    </row>
    <row r="5" spans="1:15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47" t="s">
        <v>152</v>
      </c>
      <c r="K5" s="751" t="s">
        <v>153</v>
      </c>
      <c r="L5" s="745" t="s">
        <v>154</v>
      </c>
    </row>
    <row r="6" spans="1:15" ht="33.75" customHeight="1" thickBo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1" t="s">
        <v>149</v>
      </c>
      <c r="J6" s="750"/>
      <c r="K6" s="752"/>
      <c r="L6" s="746"/>
    </row>
    <row r="7" spans="1:15" ht="15.75" thickTop="1">
      <c r="A7" s="67">
        <v>1</v>
      </c>
      <c r="B7" s="68">
        <f>C4</f>
        <v>46174</v>
      </c>
      <c r="C7" s="68">
        <f>C4</f>
        <v>46174</v>
      </c>
      <c r="D7" s="194">
        <v>0</v>
      </c>
      <c r="E7" s="68">
        <f>C7+1</f>
        <v>46175</v>
      </c>
      <c r="F7" s="194">
        <v>0</v>
      </c>
      <c r="G7" s="71">
        <f>IFERROR(((E7-C7)+(F7-D7)),"")</f>
        <v>1</v>
      </c>
      <c r="H7" s="599">
        <v>1633045.7</v>
      </c>
      <c r="I7" s="72">
        <v>1633971.31</v>
      </c>
      <c r="J7" s="72">
        <f t="shared" ref="J7" si="0">I7-H7</f>
        <v>925.61000000010245</v>
      </c>
      <c r="K7" s="86">
        <f t="shared" ref="K7" si="1">J7/24</f>
        <v>38.5670833333376</v>
      </c>
      <c r="L7" s="523"/>
    </row>
    <row r="8" spans="1:15">
      <c r="A8" s="73">
        <f>A7+1</f>
        <v>2</v>
      </c>
      <c r="B8" s="69">
        <f>B7+1</f>
        <v>46175</v>
      </c>
      <c r="C8" s="69">
        <f t="shared" ref="C8:C13" si="2">B8</f>
        <v>46175</v>
      </c>
      <c r="D8" s="70">
        <f>D7</f>
        <v>0</v>
      </c>
      <c r="E8" s="69">
        <f>C8+1</f>
        <v>46176</v>
      </c>
      <c r="F8" s="70">
        <v>0</v>
      </c>
      <c r="G8" s="71">
        <f>IFERROR(((E8-C8)+(F8-D8)),"")</f>
        <v>1</v>
      </c>
      <c r="H8" s="72">
        <f t="shared" ref="H8:H36" si="3">I7</f>
        <v>1633971.31</v>
      </c>
      <c r="I8" s="72">
        <v>1634880.96</v>
      </c>
      <c r="J8" s="72">
        <f t="shared" ref="J8" si="4">I8-H8</f>
        <v>909.64999999990687</v>
      </c>
      <c r="K8" s="86">
        <f t="shared" ref="K8" si="5">J8/24</f>
        <v>37.90208333332945</v>
      </c>
      <c r="L8" s="525"/>
    </row>
    <row r="9" spans="1:15">
      <c r="A9" s="73">
        <f t="shared" ref="A9:B24" si="6">A8+1</f>
        <v>3</v>
      </c>
      <c r="B9" s="69">
        <f t="shared" si="6"/>
        <v>46176</v>
      </c>
      <c r="C9" s="69">
        <f t="shared" si="2"/>
        <v>46176</v>
      </c>
      <c r="D9" s="70">
        <f t="shared" ref="D9:D36" si="7">D8</f>
        <v>0</v>
      </c>
      <c r="E9" s="69">
        <f t="shared" ref="E9:E19" si="8">C9+1</f>
        <v>46177</v>
      </c>
      <c r="F9" s="70">
        <f t="shared" ref="F9:F36" si="9">F8</f>
        <v>0</v>
      </c>
      <c r="G9" s="71">
        <f>IFERROR(((E9-C9)+(F9-D9)),"")</f>
        <v>1</v>
      </c>
      <c r="H9" s="72">
        <f t="shared" si="3"/>
        <v>1634880.96</v>
      </c>
      <c r="I9" s="72">
        <v>1635853.35</v>
      </c>
      <c r="J9" s="72">
        <f t="shared" ref="J9" si="10">I9-H9</f>
        <v>972.39000000013039</v>
      </c>
      <c r="K9" s="86">
        <f t="shared" ref="K9" si="11">J9/24</f>
        <v>40.516250000005435</v>
      </c>
      <c r="L9" s="36"/>
      <c r="O9" s="95"/>
    </row>
    <row r="10" spans="1:15">
      <c r="A10" s="73">
        <f t="shared" si="6"/>
        <v>4</v>
      </c>
      <c r="B10" s="69">
        <f t="shared" si="6"/>
        <v>46177</v>
      </c>
      <c r="C10" s="69">
        <f t="shared" si="2"/>
        <v>46177</v>
      </c>
      <c r="D10" s="70">
        <f t="shared" si="7"/>
        <v>0</v>
      </c>
      <c r="E10" s="69">
        <f t="shared" si="8"/>
        <v>46178</v>
      </c>
      <c r="F10" s="70">
        <f t="shared" si="9"/>
        <v>0</v>
      </c>
      <c r="G10" s="71">
        <f>IFERROR(((E10-C10)+(F10-D10)),"")</f>
        <v>1</v>
      </c>
      <c r="H10" s="72">
        <f t="shared" si="3"/>
        <v>1635853.35</v>
      </c>
      <c r="I10" s="72">
        <v>1637183.71</v>
      </c>
      <c r="J10" s="72">
        <f t="shared" ref="J10" si="12">I10-H10</f>
        <v>1330.3599999998696</v>
      </c>
      <c r="K10" s="86">
        <f t="shared" ref="K10" si="13">J10/24</f>
        <v>55.431666666661236</v>
      </c>
      <c r="L10" s="96"/>
    </row>
    <row r="11" spans="1:15">
      <c r="A11" s="73">
        <f t="shared" si="6"/>
        <v>5</v>
      </c>
      <c r="B11" s="69">
        <f t="shared" si="6"/>
        <v>46178</v>
      </c>
      <c r="C11" s="69">
        <f t="shared" si="2"/>
        <v>46178</v>
      </c>
      <c r="D11" s="70">
        <f t="shared" si="7"/>
        <v>0</v>
      </c>
      <c r="E11" s="69">
        <f t="shared" si="8"/>
        <v>46179</v>
      </c>
      <c r="F11" s="70">
        <f t="shared" si="9"/>
        <v>0</v>
      </c>
      <c r="G11" s="71">
        <f t="shared" ref="G11:G34" si="14">IFERROR(((E11-C11)+(F11-D11)),"")</f>
        <v>1</v>
      </c>
      <c r="H11" s="72">
        <f t="shared" si="3"/>
        <v>1637183.71</v>
      </c>
      <c r="I11" s="72">
        <v>1638351.95</v>
      </c>
      <c r="J11" s="72">
        <f t="shared" ref="J11" si="15">I11-H11</f>
        <v>1168.2399999999907</v>
      </c>
      <c r="K11" s="86">
        <f t="shared" ref="K11" si="16">J11/24</f>
        <v>48.676666666666279</v>
      </c>
      <c r="L11" s="96"/>
    </row>
    <row r="12" spans="1:15">
      <c r="A12" s="73">
        <f t="shared" si="6"/>
        <v>6</v>
      </c>
      <c r="B12" s="69">
        <f t="shared" si="6"/>
        <v>46179</v>
      </c>
      <c r="C12" s="69">
        <f t="shared" si="2"/>
        <v>46179</v>
      </c>
      <c r="D12" s="70">
        <f t="shared" si="7"/>
        <v>0</v>
      </c>
      <c r="E12" s="69">
        <f t="shared" si="8"/>
        <v>46180</v>
      </c>
      <c r="F12" s="70">
        <f t="shared" si="9"/>
        <v>0</v>
      </c>
      <c r="G12" s="71">
        <f t="shared" si="14"/>
        <v>1</v>
      </c>
      <c r="H12" s="72">
        <f t="shared" si="3"/>
        <v>1638351.95</v>
      </c>
      <c r="I12" s="72">
        <v>1639519.23</v>
      </c>
      <c r="J12" s="72">
        <f t="shared" ref="J12" si="17">I12-H12</f>
        <v>1167.2800000000279</v>
      </c>
      <c r="K12" s="86">
        <f t="shared" ref="K12" si="18">J12/24</f>
        <v>48.636666666667828</v>
      </c>
      <c r="L12" s="96"/>
    </row>
    <row r="13" spans="1:15">
      <c r="A13" s="73">
        <f t="shared" si="6"/>
        <v>7</v>
      </c>
      <c r="B13" s="69">
        <f t="shared" si="6"/>
        <v>46180</v>
      </c>
      <c r="C13" s="69">
        <f t="shared" si="2"/>
        <v>46180</v>
      </c>
      <c r="D13" s="70">
        <f t="shared" si="7"/>
        <v>0</v>
      </c>
      <c r="E13" s="69">
        <f t="shared" si="8"/>
        <v>46181</v>
      </c>
      <c r="F13" s="70">
        <f t="shared" si="9"/>
        <v>0</v>
      </c>
      <c r="G13" s="71">
        <f t="shared" si="14"/>
        <v>1</v>
      </c>
      <c r="H13" s="72">
        <f t="shared" si="3"/>
        <v>1639519.23</v>
      </c>
      <c r="I13" s="72">
        <v>1640495.47</v>
      </c>
      <c r="J13" s="72">
        <f t="shared" ref="J13:J36" si="19">I13-H13</f>
        <v>976.23999999999069</v>
      </c>
      <c r="K13" s="86">
        <f t="shared" ref="K13:K36" si="20">J13/24</f>
        <v>40.676666666666279</v>
      </c>
      <c r="L13" s="36"/>
    </row>
    <row r="14" spans="1:15">
      <c r="A14" s="73">
        <f t="shared" si="6"/>
        <v>8</v>
      </c>
      <c r="B14" s="69">
        <f t="shared" si="6"/>
        <v>46181</v>
      </c>
      <c r="C14" s="69">
        <f t="shared" ref="C14:C31" si="21">B14</f>
        <v>46181</v>
      </c>
      <c r="D14" s="70">
        <f t="shared" si="7"/>
        <v>0</v>
      </c>
      <c r="E14" s="69">
        <f t="shared" si="8"/>
        <v>46182</v>
      </c>
      <c r="F14" s="70">
        <f t="shared" si="9"/>
        <v>0</v>
      </c>
      <c r="G14" s="71">
        <f t="shared" si="14"/>
        <v>1</v>
      </c>
      <c r="H14" s="72">
        <f t="shared" si="3"/>
        <v>1640495.47</v>
      </c>
      <c r="I14" s="72">
        <v>1641538.16</v>
      </c>
      <c r="J14" s="72">
        <f t="shared" si="19"/>
        <v>1042.6899999999441</v>
      </c>
      <c r="K14" s="86">
        <f t="shared" si="20"/>
        <v>43.445416666664336</v>
      </c>
      <c r="L14" s="36"/>
    </row>
    <row r="15" spans="1:15">
      <c r="A15" s="73">
        <f t="shared" si="6"/>
        <v>9</v>
      </c>
      <c r="B15" s="69">
        <f t="shared" si="6"/>
        <v>46182</v>
      </c>
      <c r="C15" s="69">
        <f t="shared" si="21"/>
        <v>46182</v>
      </c>
      <c r="D15" s="70">
        <f t="shared" si="7"/>
        <v>0</v>
      </c>
      <c r="E15" s="69">
        <f t="shared" si="8"/>
        <v>46183</v>
      </c>
      <c r="F15" s="70">
        <f t="shared" si="9"/>
        <v>0</v>
      </c>
      <c r="G15" s="71">
        <f t="shared" si="14"/>
        <v>1</v>
      </c>
      <c r="H15" s="72">
        <f t="shared" si="3"/>
        <v>1641538.16</v>
      </c>
      <c r="I15" s="72">
        <v>1642512.96</v>
      </c>
      <c r="J15" s="72">
        <f t="shared" si="19"/>
        <v>974.80000000004657</v>
      </c>
      <c r="K15" s="86">
        <f t="shared" si="20"/>
        <v>40.616666666668607</v>
      </c>
      <c r="L15" s="36"/>
    </row>
    <row r="16" spans="1:15">
      <c r="A16" s="73">
        <f t="shared" si="6"/>
        <v>10</v>
      </c>
      <c r="B16" s="69">
        <f t="shared" si="6"/>
        <v>46183</v>
      </c>
      <c r="C16" s="69">
        <f t="shared" si="21"/>
        <v>46183</v>
      </c>
      <c r="D16" s="70">
        <f t="shared" si="7"/>
        <v>0</v>
      </c>
      <c r="E16" s="69">
        <f t="shared" si="8"/>
        <v>46184</v>
      </c>
      <c r="F16" s="70">
        <f t="shared" si="9"/>
        <v>0</v>
      </c>
      <c r="G16" s="71">
        <f t="shared" si="14"/>
        <v>1</v>
      </c>
      <c r="H16" s="72">
        <f t="shared" si="3"/>
        <v>1642512.96</v>
      </c>
      <c r="I16" s="72">
        <v>1643344.58</v>
      </c>
      <c r="J16" s="72">
        <f t="shared" si="19"/>
        <v>831.62000000011176</v>
      </c>
      <c r="K16" s="86">
        <f t="shared" si="20"/>
        <v>34.650833333337992</v>
      </c>
      <c r="L16" s="36"/>
    </row>
    <row r="17" spans="1:14">
      <c r="A17" s="73">
        <f t="shared" si="6"/>
        <v>11</v>
      </c>
      <c r="B17" s="69">
        <f t="shared" si="6"/>
        <v>46184</v>
      </c>
      <c r="C17" s="69">
        <f t="shared" si="21"/>
        <v>46184</v>
      </c>
      <c r="D17" s="70">
        <f t="shared" si="7"/>
        <v>0</v>
      </c>
      <c r="E17" s="69">
        <f t="shared" si="8"/>
        <v>46185</v>
      </c>
      <c r="F17" s="70">
        <f t="shared" si="9"/>
        <v>0</v>
      </c>
      <c r="G17" s="71">
        <f t="shared" si="14"/>
        <v>1</v>
      </c>
      <c r="H17" s="72">
        <f t="shared" si="3"/>
        <v>1643344.58</v>
      </c>
      <c r="I17" s="72">
        <v>1644159.62</v>
      </c>
      <c r="J17" s="72">
        <f t="shared" si="19"/>
        <v>815.04000000003725</v>
      </c>
      <c r="K17" s="86">
        <f t="shared" si="20"/>
        <v>33.96000000000155</v>
      </c>
      <c r="L17" s="36"/>
    </row>
    <row r="18" spans="1:14">
      <c r="A18" s="73">
        <f t="shared" si="6"/>
        <v>12</v>
      </c>
      <c r="B18" s="69">
        <f t="shared" si="6"/>
        <v>46185</v>
      </c>
      <c r="C18" s="69">
        <f t="shared" si="21"/>
        <v>46185</v>
      </c>
      <c r="D18" s="70">
        <f t="shared" si="7"/>
        <v>0</v>
      </c>
      <c r="E18" s="69">
        <f t="shared" si="8"/>
        <v>46186</v>
      </c>
      <c r="F18" s="70">
        <f t="shared" si="9"/>
        <v>0</v>
      </c>
      <c r="G18" s="71">
        <f t="shared" si="14"/>
        <v>1</v>
      </c>
      <c r="H18" s="72">
        <f t="shared" si="3"/>
        <v>1644159.62</v>
      </c>
      <c r="I18" s="72">
        <v>1644449.69</v>
      </c>
      <c r="J18" s="72">
        <f t="shared" si="19"/>
        <v>290.06999999983236</v>
      </c>
      <c r="K18" s="86">
        <f t="shared" si="20"/>
        <v>12.086249999993015</v>
      </c>
      <c r="L18" s="36"/>
      <c r="N18" s="3"/>
    </row>
    <row r="19" spans="1:14">
      <c r="A19" s="73">
        <f t="shared" si="6"/>
        <v>13</v>
      </c>
      <c r="B19" s="69">
        <f t="shared" si="6"/>
        <v>46186</v>
      </c>
      <c r="C19" s="69">
        <f t="shared" si="21"/>
        <v>46186</v>
      </c>
      <c r="D19" s="70">
        <f t="shared" si="7"/>
        <v>0</v>
      </c>
      <c r="E19" s="69">
        <f t="shared" si="8"/>
        <v>46187</v>
      </c>
      <c r="F19" s="70">
        <f t="shared" si="9"/>
        <v>0</v>
      </c>
      <c r="G19" s="71">
        <f t="shared" si="14"/>
        <v>1</v>
      </c>
      <c r="H19" s="72">
        <f t="shared" si="3"/>
        <v>1644449.69</v>
      </c>
      <c r="I19" s="195">
        <v>1644891.6</v>
      </c>
      <c r="J19" s="72">
        <f t="shared" si="19"/>
        <v>441.91000000014901</v>
      </c>
      <c r="K19" s="86">
        <f t="shared" si="20"/>
        <v>18.412916666672874</v>
      </c>
      <c r="L19" s="36"/>
    </row>
    <row r="20" spans="1:14">
      <c r="A20" s="73">
        <f t="shared" si="6"/>
        <v>14</v>
      </c>
      <c r="B20" s="69">
        <f t="shared" si="6"/>
        <v>46187</v>
      </c>
      <c r="C20" s="69">
        <f t="shared" si="21"/>
        <v>46187</v>
      </c>
      <c r="D20" s="70">
        <f t="shared" si="7"/>
        <v>0</v>
      </c>
      <c r="E20" s="69">
        <f t="shared" ref="E20:E34" si="22">C20+1</f>
        <v>46188</v>
      </c>
      <c r="F20" s="70">
        <f t="shared" si="9"/>
        <v>0</v>
      </c>
      <c r="G20" s="71">
        <f t="shared" si="14"/>
        <v>1</v>
      </c>
      <c r="H20" s="72">
        <f t="shared" si="3"/>
        <v>1644891.6</v>
      </c>
      <c r="I20" s="72">
        <v>1645515.34</v>
      </c>
      <c r="J20" s="72">
        <f t="shared" ref="J20" si="23">I20-H20</f>
        <v>623.73999999999069</v>
      </c>
      <c r="K20" s="86">
        <f t="shared" si="20"/>
        <v>25.989166666666279</v>
      </c>
      <c r="L20" s="36"/>
    </row>
    <row r="21" spans="1:14">
      <c r="A21" s="73">
        <f t="shared" si="6"/>
        <v>15</v>
      </c>
      <c r="B21" s="69">
        <f t="shared" si="6"/>
        <v>46188</v>
      </c>
      <c r="C21" s="69">
        <f t="shared" si="21"/>
        <v>46188</v>
      </c>
      <c r="D21" s="70">
        <f t="shared" si="7"/>
        <v>0</v>
      </c>
      <c r="E21" s="69">
        <f t="shared" si="22"/>
        <v>46189</v>
      </c>
      <c r="F21" s="70">
        <f t="shared" si="9"/>
        <v>0</v>
      </c>
      <c r="G21" s="71">
        <f t="shared" si="14"/>
        <v>1</v>
      </c>
      <c r="H21" s="72">
        <f t="shared" si="3"/>
        <v>1645515.34</v>
      </c>
      <c r="I21" s="72">
        <v>1646425.11</v>
      </c>
      <c r="J21" s="72">
        <f t="shared" si="19"/>
        <v>909.77000000001863</v>
      </c>
      <c r="K21" s="86">
        <f t="shared" si="20"/>
        <v>37.907083333334107</v>
      </c>
      <c r="L21" s="36"/>
    </row>
    <row r="22" spans="1:14">
      <c r="A22" s="73">
        <f t="shared" si="6"/>
        <v>16</v>
      </c>
      <c r="B22" s="69">
        <f t="shared" si="6"/>
        <v>46189</v>
      </c>
      <c r="C22" s="69">
        <f t="shared" si="21"/>
        <v>46189</v>
      </c>
      <c r="D22" s="70">
        <f t="shared" si="7"/>
        <v>0</v>
      </c>
      <c r="E22" s="69">
        <f t="shared" si="22"/>
        <v>46190</v>
      </c>
      <c r="F22" s="70">
        <f t="shared" si="9"/>
        <v>0</v>
      </c>
      <c r="G22" s="71">
        <f t="shared" si="14"/>
        <v>1</v>
      </c>
      <c r="H22" s="72">
        <f t="shared" si="3"/>
        <v>1646425.11</v>
      </c>
      <c r="I22" s="72">
        <v>1647623.83</v>
      </c>
      <c r="J22" s="72">
        <f t="shared" si="19"/>
        <v>1198.7199999999721</v>
      </c>
      <c r="K22" s="86">
        <f t="shared" si="20"/>
        <v>49.9466666666655</v>
      </c>
      <c r="L22" s="36"/>
    </row>
    <row r="23" spans="1:14">
      <c r="A23" s="73">
        <f t="shared" si="6"/>
        <v>17</v>
      </c>
      <c r="B23" s="69">
        <f t="shared" si="6"/>
        <v>46190</v>
      </c>
      <c r="C23" s="69">
        <f t="shared" si="21"/>
        <v>46190</v>
      </c>
      <c r="D23" s="70">
        <f t="shared" si="7"/>
        <v>0</v>
      </c>
      <c r="E23" s="69">
        <f t="shared" si="22"/>
        <v>46191</v>
      </c>
      <c r="F23" s="70">
        <f t="shared" si="9"/>
        <v>0</v>
      </c>
      <c r="G23" s="71">
        <f t="shared" si="14"/>
        <v>1</v>
      </c>
      <c r="H23" s="72">
        <f t="shared" si="3"/>
        <v>1647623.83</v>
      </c>
      <c r="I23" s="72">
        <v>1648523.2</v>
      </c>
      <c r="J23" s="72">
        <f t="shared" si="19"/>
        <v>899.36999999987893</v>
      </c>
      <c r="K23" s="86">
        <f t="shared" si="20"/>
        <v>37.473749999994958</v>
      </c>
      <c r="L23" s="36"/>
    </row>
    <row r="24" spans="1:14">
      <c r="A24" s="73">
        <f t="shared" si="6"/>
        <v>18</v>
      </c>
      <c r="B24" s="69">
        <f t="shared" si="6"/>
        <v>46191</v>
      </c>
      <c r="C24" s="69">
        <f t="shared" si="21"/>
        <v>46191</v>
      </c>
      <c r="D24" s="70">
        <f t="shared" si="7"/>
        <v>0</v>
      </c>
      <c r="E24" s="69">
        <f t="shared" si="22"/>
        <v>46192</v>
      </c>
      <c r="F24" s="70">
        <f t="shared" si="9"/>
        <v>0</v>
      </c>
      <c r="G24" s="71">
        <f t="shared" si="14"/>
        <v>1</v>
      </c>
      <c r="H24" s="72">
        <f t="shared" si="3"/>
        <v>1648523.2</v>
      </c>
      <c r="I24" s="72">
        <v>1649555.99</v>
      </c>
      <c r="J24" s="72">
        <f t="shared" si="19"/>
        <v>1032.7900000000373</v>
      </c>
      <c r="K24" s="86">
        <f t="shared" si="20"/>
        <v>43.032916666668221</v>
      </c>
      <c r="L24" s="96"/>
    </row>
    <row r="25" spans="1:14">
      <c r="A25" s="73">
        <f t="shared" ref="A25:B31" si="24">A24+1</f>
        <v>19</v>
      </c>
      <c r="B25" s="69">
        <f t="shared" si="24"/>
        <v>46192</v>
      </c>
      <c r="C25" s="69">
        <f t="shared" si="21"/>
        <v>46192</v>
      </c>
      <c r="D25" s="70">
        <f t="shared" si="7"/>
        <v>0</v>
      </c>
      <c r="E25" s="69">
        <f t="shared" si="22"/>
        <v>46193</v>
      </c>
      <c r="F25" s="70">
        <f t="shared" si="9"/>
        <v>0</v>
      </c>
      <c r="G25" s="71">
        <f t="shared" si="14"/>
        <v>1</v>
      </c>
      <c r="H25" s="72">
        <f t="shared" si="3"/>
        <v>1649555.99</v>
      </c>
      <c r="I25" s="72">
        <v>1649981.07</v>
      </c>
      <c r="J25" s="72">
        <f t="shared" si="19"/>
        <v>425.08000000007451</v>
      </c>
      <c r="K25" s="86">
        <f t="shared" si="20"/>
        <v>17.711666666669771</v>
      </c>
      <c r="L25" s="36"/>
    </row>
    <row r="26" spans="1:14">
      <c r="A26" s="73">
        <f t="shared" si="24"/>
        <v>20</v>
      </c>
      <c r="B26" s="69">
        <f t="shared" si="24"/>
        <v>46193</v>
      </c>
      <c r="C26" s="69">
        <f t="shared" si="21"/>
        <v>46193</v>
      </c>
      <c r="D26" s="70">
        <f t="shared" si="7"/>
        <v>0</v>
      </c>
      <c r="E26" s="69">
        <f t="shared" si="22"/>
        <v>46194</v>
      </c>
      <c r="F26" s="70">
        <f t="shared" si="9"/>
        <v>0</v>
      </c>
      <c r="G26" s="71">
        <f t="shared" si="14"/>
        <v>1</v>
      </c>
      <c r="H26" s="72">
        <f t="shared" si="3"/>
        <v>1649981.07</v>
      </c>
      <c r="I26" s="72">
        <v>1650330.83</v>
      </c>
      <c r="J26" s="72">
        <f t="shared" si="19"/>
        <v>349.76000000000931</v>
      </c>
      <c r="K26" s="86">
        <f t="shared" si="20"/>
        <v>14.573333333333721</v>
      </c>
      <c r="L26" s="36"/>
    </row>
    <row r="27" spans="1:14">
      <c r="A27" s="73">
        <f t="shared" si="24"/>
        <v>21</v>
      </c>
      <c r="B27" s="69">
        <f t="shared" si="24"/>
        <v>46194</v>
      </c>
      <c r="C27" s="69">
        <f t="shared" si="21"/>
        <v>46194</v>
      </c>
      <c r="D27" s="70">
        <f t="shared" si="7"/>
        <v>0</v>
      </c>
      <c r="E27" s="69">
        <f t="shared" si="22"/>
        <v>46195</v>
      </c>
      <c r="F27" s="70">
        <f t="shared" si="9"/>
        <v>0</v>
      </c>
      <c r="G27" s="71">
        <f t="shared" si="14"/>
        <v>1</v>
      </c>
      <c r="H27" s="72">
        <f t="shared" si="3"/>
        <v>1650330.83</v>
      </c>
      <c r="I27" s="72">
        <v>1651044.48</v>
      </c>
      <c r="J27" s="72">
        <f t="shared" si="19"/>
        <v>713.64999999990687</v>
      </c>
      <c r="K27" s="86">
        <f t="shared" si="20"/>
        <v>29.735416666662786</v>
      </c>
      <c r="L27" s="36"/>
    </row>
    <row r="28" spans="1:14">
      <c r="A28" s="73">
        <f t="shared" si="24"/>
        <v>22</v>
      </c>
      <c r="B28" s="69">
        <f t="shared" si="24"/>
        <v>46195</v>
      </c>
      <c r="C28" s="69">
        <f t="shared" si="21"/>
        <v>46195</v>
      </c>
      <c r="D28" s="70">
        <f t="shared" si="7"/>
        <v>0</v>
      </c>
      <c r="E28" s="69">
        <f t="shared" si="22"/>
        <v>46196</v>
      </c>
      <c r="F28" s="70">
        <f t="shared" si="9"/>
        <v>0</v>
      </c>
      <c r="G28" s="71">
        <f t="shared" si="14"/>
        <v>1</v>
      </c>
      <c r="H28" s="72">
        <f t="shared" si="3"/>
        <v>1651044.48</v>
      </c>
      <c r="I28" s="72">
        <v>1652119.12</v>
      </c>
      <c r="J28" s="72">
        <f t="shared" si="19"/>
        <v>1074.6400000001304</v>
      </c>
      <c r="K28" s="86">
        <f t="shared" si="20"/>
        <v>44.776666666672099</v>
      </c>
      <c r="L28" s="36"/>
    </row>
    <row r="29" spans="1:14">
      <c r="A29" s="73">
        <f t="shared" si="24"/>
        <v>23</v>
      </c>
      <c r="B29" s="69">
        <f t="shared" si="24"/>
        <v>46196</v>
      </c>
      <c r="C29" s="69">
        <f t="shared" si="21"/>
        <v>46196</v>
      </c>
      <c r="D29" s="70">
        <f t="shared" si="7"/>
        <v>0</v>
      </c>
      <c r="E29" s="69">
        <f t="shared" si="22"/>
        <v>46197</v>
      </c>
      <c r="F29" s="70">
        <f t="shared" si="9"/>
        <v>0</v>
      </c>
      <c r="G29" s="71">
        <f t="shared" si="14"/>
        <v>1</v>
      </c>
      <c r="H29" s="72">
        <f t="shared" si="3"/>
        <v>1652119.12</v>
      </c>
      <c r="I29" s="72">
        <v>1653291.22</v>
      </c>
      <c r="J29" s="72">
        <f t="shared" si="19"/>
        <v>1172.0999999998603</v>
      </c>
      <c r="K29" s="86">
        <f t="shared" si="20"/>
        <v>48.837499999994179</v>
      </c>
      <c r="L29" s="36"/>
    </row>
    <row r="30" spans="1:14">
      <c r="A30" s="73">
        <f t="shared" si="24"/>
        <v>24</v>
      </c>
      <c r="B30" s="69">
        <f t="shared" ref="B30:B36" si="25">B29+1</f>
        <v>46197</v>
      </c>
      <c r="C30" s="69">
        <f t="shared" si="21"/>
        <v>46197</v>
      </c>
      <c r="D30" s="70">
        <f t="shared" si="7"/>
        <v>0</v>
      </c>
      <c r="E30" s="69">
        <f t="shared" si="22"/>
        <v>46198</v>
      </c>
      <c r="F30" s="70">
        <f t="shared" si="9"/>
        <v>0</v>
      </c>
      <c r="G30" s="71">
        <f t="shared" si="14"/>
        <v>1</v>
      </c>
      <c r="H30" s="72">
        <f t="shared" si="3"/>
        <v>1653291.22</v>
      </c>
      <c r="I30" s="72">
        <v>1654243.45</v>
      </c>
      <c r="J30" s="72">
        <f t="shared" si="19"/>
        <v>952.22999999998137</v>
      </c>
      <c r="K30" s="86">
        <f t="shared" si="20"/>
        <v>39.676249999999222</v>
      </c>
      <c r="L30" s="36"/>
    </row>
    <row r="31" spans="1:14">
      <c r="A31" s="73">
        <f t="shared" si="24"/>
        <v>25</v>
      </c>
      <c r="B31" s="69">
        <f t="shared" si="25"/>
        <v>46198</v>
      </c>
      <c r="C31" s="69">
        <f t="shared" si="21"/>
        <v>46198</v>
      </c>
      <c r="D31" s="70">
        <f t="shared" si="7"/>
        <v>0</v>
      </c>
      <c r="E31" s="69">
        <f t="shared" si="22"/>
        <v>46199</v>
      </c>
      <c r="F31" s="70">
        <f t="shared" si="9"/>
        <v>0</v>
      </c>
      <c r="G31" s="71">
        <f t="shared" si="14"/>
        <v>1</v>
      </c>
      <c r="H31" s="72">
        <f t="shared" si="3"/>
        <v>1654243.45</v>
      </c>
      <c r="I31" s="72">
        <v>1655412.12</v>
      </c>
      <c r="J31" s="72">
        <f t="shared" si="19"/>
        <v>1168.6700000001583</v>
      </c>
      <c r="K31" s="86">
        <f t="shared" si="20"/>
        <v>48.694583333339928</v>
      </c>
      <c r="L31" s="36"/>
    </row>
    <row r="32" spans="1:14">
      <c r="A32" s="73">
        <f t="shared" ref="A32:A36" si="26">A31+1</f>
        <v>26</v>
      </c>
      <c r="B32" s="69">
        <f t="shared" si="25"/>
        <v>46199</v>
      </c>
      <c r="C32" s="69">
        <f t="shared" ref="C32:C34" si="27">B32</f>
        <v>46199</v>
      </c>
      <c r="D32" s="70">
        <f t="shared" si="7"/>
        <v>0</v>
      </c>
      <c r="E32" s="69">
        <f t="shared" si="22"/>
        <v>46200</v>
      </c>
      <c r="F32" s="70">
        <f t="shared" si="9"/>
        <v>0</v>
      </c>
      <c r="G32" s="71">
        <f t="shared" si="14"/>
        <v>1</v>
      </c>
      <c r="H32" s="72">
        <f t="shared" si="3"/>
        <v>1655412.12</v>
      </c>
      <c r="I32" s="72">
        <v>1656697.68</v>
      </c>
      <c r="J32" s="72">
        <f t="shared" si="19"/>
        <v>1285.559999999823</v>
      </c>
      <c r="K32" s="86">
        <f t="shared" si="20"/>
        <v>53.564999999992629</v>
      </c>
      <c r="L32" s="36"/>
    </row>
    <row r="33" spans="1:12">
      <c r="A33" s="73">
        <f t="shared" si="26"/>
        <v>27</v>
      </c>
      <c r="B33" s="69">
        <f t="shared" si="25"/>
        <v>46200</v>
      </c>
      <c r="C33" s="69">
        <f t="shared" si="27"/>
        <v>46200</v>
      </c>
      <c r="D33" s="70">
        <f t="shared" si="7"/>
        <v>0</v>
      </c>
      <c r="E33" s="69">
        <f t="shared" si="22"/>
        <v>46201</v>
      </c>
      <c r="F33" s="70">
        <f t="shared" si="9"/>
        <v>0</v>
      </c>
      <c r="G33" s="71">
        <f t="shared" si="14"/>
        <v>1</v>
      </c>
      <c r="H33" s="72">
        <f t="shared" si="3"/>
        <v>1656697.68</v>
      </c>
      <c r="I33" s="72">
        <v>1657636.69</v>
      </c>
      <c r="J33" s="72">
        <f t="shared" ref="J33" si="28">I33-H33</f>
        <v>939.01000000000931</v>
      </c>
      <c r="K33" s="86">
        <f t="shared" ref="K33" si="29">J33/24</f>
        <v>39.125416666667057</v>
      </c>
      <c r="L33" s="36"/>
    </row>
    <row r="34" spans="1:12">
      <c r="A34" s="73">
        <f t="shared" si="26"/>
        <v>28</v>
      </c>
      <c r="B34" s="69">
        <f t="shared" si="25"/>
        <v>46201</v>
      </c>
      <c r="C34" s="69">
        <f t="shared" si="27"/>
        <v>46201</v>
      </c>
      <c r="D34" s="70">
        <f t="shared" si="7"/>
        <v>0</v>
      </c>
      <c r="E34" s="69">
        <f t="shared" si="22"/>
        <v>46202</v>
      </c>
      <c r="F34" s="70">
        <f t="shared" si="9"/>
        <v>0</v>
      </c>
      <c r="G34" s="71">
        <f t="shared" si="14"/>
        <v>1</v>
      </c>
      <c r="H34" s="72">
        <f t="shared" si="3"/>
        <v>1657636.69</v>
      </c>
      <c r="I34" s="72">
        <v>1658323.24</v>
      </c>
      <c r="J34" s="72">
        <f t="shared" si="19"/>
        <v>686.55000000004657</v>
      </c>
      <c r="K34" s="86">
        <f t="shared" si="20"/>
        <v>28.606250000001939</v>
      </c>
      <c r="L34" s="36"/>
    </row>
    <row r="35" spans="1:12">
      <c r="A35" s="73">
        <f t="shared" si="26"/>
        <v>29</v>
      </c>
      <c r="B35" s="69">
        <f t="shared" si="25"/>
        <v>46202</v>
      </c>
      <c r="C35" s="69">
        <f t="shared" ref="C35" si="30">B35</f>
        <v>46202</v>
      </c>
      <c r="D35" s="70">
        <f t="shared" si="7"/>
        <v>0</v>
      </c>
      <c r="E35" s="69">
        <f t="shared" ref="E35" si="31">C35+1</f>
        <v>46203</v>
      </c>
      <c r="F35" s="70">
        <f t="shared" si="9"/>
        <v>0</v>
      </c>
      <c r="G35" s="71">
        <f t="shared" ref="G35" si="32">IFERROR(((E35-C35)+(F35-D35)),"")</f>
        <v>1</v>
      </c>
      <c r="H35" s="72">
        <f t="shared" si="3"/>
        <v>1658323.24</v>
      </c>
      <c r="I35" s="72">
        <v>1659350.91</v>
      </c>
      <c r="J35" s="72">
        <f t="shared" si="19"/>
        <v>1027.6699999999255</v>
      </c>
      <c r="K35" s="86">
        <f t="shared" si="20"/>
        <v>42.819583333330229</v>
      </c>
      <c r="L35" s="36"/>
    </row>
    <row r="36" spans="1:12">
      <c r="A36" s="73">
        <f t="shared" si="26"/>
        <v>30</v>
      </c>
      <c r="B36" s="69">
        <f t="shared" si="25"/>
        <v>46203</v>
      </c>
      <c r="C36" s="69">
        <f t="shared" ref="C36" si="33">B36</f>
        <v>46203</v>
      </c>
      <c r="D36" s="70">
        <f t="shared" si="7"/>
        <v>0</v>
      </c>
      <c r="E36" s="69">
        <f t="shared" ref="E36" si="34">C36+1</f>
        <v>46204</v>
      </c>
      <c r="F36" s="70">
        <f t="shared" si="9"/>
        <v>0</v>
      </c>
      <c r="G36" s="71">
        <f t="shared" ref="G36" si="35">IFERROR(((E36-C36)+(F36-D36)),"")</f>
        <v>1</v>
      </c>
      <c r="H36" s="72">
        <f t="shared" si="3"/>
        <v>1659350.91</v>
      </c>
      <c r="I36" s="72">
        <v>1660461.57</v>
      </c>
      <c r="J36" s="72">
        <f t="shared" si="19"/>
        <v>1110.660000000149</v>
      </c>
      <c r="K36" s="86">
        <f t="shared" si="20"/>
        <v>46.277500000006206</v>
      </c>
      <c r="L36" s="36"/>
    </row>
    <row r="37" spans="1:12" ht="15.75" thickBot="1">
      <c r="A37" s="74"/>
      <c r="B37" s="20"/>
      <c r="C37" s="20"/>
      <c r="D37" s="75"/>
      <c r="E37" s="20"/>
      <c r="F37" s="75"/>
      <c r="G37" s="75"/>
      <c r="H37" s="87"/>
      <c r="I37" s="87"/>
      <c r="J37" s="87"/>
      <c r="K37" s="40"/>
      <c r="L37" s="41"/>
    </row>
    <row r="38" spans="1:12">
      <c r="A38" s="77" t="s">
        <v>7</v>
      </c>
      <c r="B38" s="78"/>
      <c r="C38" s="78"/>
      <c r="D38" s="78"/>
      <c r="E38" s="78"/>
      <c r="F38" s="78"/>
      <c r="G38" s="79">
        <f>SUM(G7:G36)</f>
        <v>30</v>
      </c>
      <c r="H38" s="80"/>
      <c r="I38" s="80"/>
      <c r="J38" s="88">
        <f>SUM(J7:J37)</f>
        <v>27415.870000000112</v>
      </c>
      <c r="K38" s="88">
        <f>AVERAGE(K7:K36)</f>
        <v>38.07759722222238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G38/SUMPRODUCT((G7:G36&gt;0)*1)</f>
        <v>1</v>
      </c>
      <c r="H39" s="84"/>
      <c r="I39" s="84"/>
      <c r="J39" s="84"/>
      <c r="K39" s="84">
        <f>K38/SUMPRODUCT((K7:K36&gt;0)*1)</f>
        <v>1.269253240740746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22" activePane="bottomLeft" state="frozen"/>
      <selection pane="bottomLeft" activeCell="H39" sqref="H3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5.85546875" style="1" bestFit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6" t="s">
        <v>46</v>
      </c>
      <c r="D2" s="5"/>
      <c r="E2" s="5"/>
      <c r="F2" s="5"/>
      <c r="L2" s="93" t="s">
        <v>146</v>
      </c>
    </row>
    <row r="3" spans="1:12">
      <c r="B3" s="5"/>
      <c r="C3" s="6" t="str">
        <f>CLIN!C3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MAX(K7:K38)</f>
        <v>404.94250000000466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1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70">
        <v>0</v>
      </c>
      <c r="E7" s="68">
        <f>C7+1</f>
        <v>46175</v>
      </c>
      <c r="F7" s="70">
        <v>0</v>
      </c>
      <c r="G7" s="71">
        <f>IFERROR(((E7-C7)+(F7-D7)),"")</f>
        <v>1</v>
      </c>
      <c r="H7" s="72">
        <v>2041112.41</v>
      </c>
      <c r="I7" s="72">
        <v>2047935.5</v>
      </c>
      <c r="J7" s="72">
        <f t="shared" ref="J7" si="0">I7-H7</f>
        <v>6823.0900000000838</v>
      </c>
      <c r="K7" s="86">
        <f t="shared" ref="K7" si="1">J7/24</f>
        <v>284.29541666667018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" si="2">B8</f>
        <v>46175</v>
      </c>
      <c r="D8" s="70">
        <v>0</v>
      </c>
      <c r="E8" s="69">
        <f t="shared" ref="E8:E9" si="3">C8+1</f>
        <v>46176</v>
      </c>
      <c r="F8" s="70">
        <v>0</v>
      </c>
      <c r="G8" s="71">
        <f>IFERROR(((E8-C8)+(F8-D8)),"")</f>
        <v>1</v>
      </c>
      <c r="H8" s="72">
        <f t="shared" ref="H8:H36" si="4">I7</f>
        <v>2047935.5</v>
      </c>
      <c r="I8" s="72">
        <v>2054608.65</v>
      </c>
      <c r="J8" s="72">
        <v>4036.78</v>
      </c>
      <c r="K8" s="86">
        <f t="shared" ref="K8" si="5">J8/24</f>
        <v>168.19916666666668</v>
      </c>
      <c r="L8" s="597" t="s">
        <v>267</v>
      </c>
    </row>
    <row r="9" spans="1:12">
      <c r="A9" s="73">
        <f t="shared" ref="A9:B24" si="6">A8+1</f>
        <v>3</v>
      </c>
      <c r="B9" s="69">
        <f t="shared" si="6"/>
        <v>46176</v>
      </c>
      <c r="C9" s="69">
        <f>B9</f>
        <v>46176</v>
      </c>
      <c r="D9" s="70">
        <v>0.20833333333333301</v>
      </c>
      <c r="E9" s="69">
        <f t="shared" si="3"/>
        <v>46177</v>
      </c>
      <c r="F9" s="70">
        <v>0</v>
      </c>
      <c r="G9" s="71">
        <f>IFERROR(((E9-C9)+(F9-D9)),"")</f>
        <v>0.79166666666666696</v>
      </c>
      <c r="H9" s="72">
        <f t="shared" si="4"/>
        <v>2054608.65</v>
      </c>
      <c r="I9" s="72">
        <v>2059725.18</v>
      </c>
      <c r="J9" s="72">
        <f t="shared" ref="J9" si="7">I9-H9</f>
        <v>5116.5300000000279</v>
      </c>
      <c r="K9" s="86">
        <f t="shared" ref="K9" si="8">J9/24</f>
        <v>213.18875000000116</v>
      </c>
      <c r="L9" s="36"/>
    </row>
    <row r="10" spans="1:12">
      <c r="A10" s="73">
        <f t="shared" si="6"/>
        <v>4</v>
      </c>
      <c r="B10" s="69">
        <f t="shared" ref="B10" si="9">B9+1</f>
        <v>46177</v>
      </c>
      <c r="C10" s="69">
        <f t="shared" ref="C10:C36" si="10">B10</f>
        <v>46177</v>
      </c>
      <c r="D10" s="70">
        <v>0.20833333333333301</v>
      </c>
      <c r="E10" s="69">
        <f t="shared" ref="E10:E36" si="11">C10+1</f>
        <v>46178</v>
      </c>
      <c r="F10" s="70">
        <v>0</v>
      </c>
      <c r="G10" s="71">
        <f t="shared" ref="G10:G36" si="12">IFERROR(((E10-C10)+(F10-D10)),"")</f>
        <v>0.79166666666666696</v>
      </c>
      <c r="H10" s="72">
        <f t="shared" si="4"/>
        <v>2059725.18</v>
      </c>
      <c r="I10" s="72">
        <v>2068637.06</v>
      </c>
      <c r="J10" s="72">
        <f t="shared" ref="J10" si="13">I10-H10</f>
        <v>8911.8800000001211</v>
      </c>
      <c r="K10" s="86">
        <f t="shared" ref="K10" si="14">J10/24</f>
        <v>371.32833333333838</v>
      </c>
      <c r="L10" s="36"/>
    </row>
    <row r="11" spans="1:12">
      <c r="A11" s="73">
        <f t="shared" si="6"/>
        <v>5</v>
      </c>
      <c r="B11" s="69">
        <f t="shared" ref="B11" si="15">B10+1</f>
        <v>46178</v>
      </c>
      <c r="C11" s="69">
        <f t="shared" si="10"/>
        <v>46178</v>
      </c>
      <c r="D11" s="70">
        <v>0.20833333333333301</v>
      </c>
      <c r="E11" s="69">
        <f t="shared" si="11"/>
        <v>46179</v>
      </c>
      <c r="F11" s="70">
        <v>0</v>
      </c>
      <c r="G11" s="71">
        <f t="shared" si="12"/>
        <v>0.79166666666666696</v>
      </c>
      <c r="H11" s="72">
        <f t="shared" si="4"/>
        <v>2068637.06</v>
      </c>
      <c r="I11" s="72">
        <v>2071393.69</v>
      </c>
      <c r="J11" s="72">
        <f t="shared" ref="J11" si="16">I11-H11</f>
        <v>2756.6299999998882</v>
      </c>
      <c r="K11" s="86">
        <f t="shared" ref="K11" si="17">J11/24</f>
        <v>114.85958333332867</v>
      </c>
      <c r="L11" s="36"/>
    </row>
    <row r="12" spans="1:12">
      <c r="A12" s="73">
        <f t="shared" si="6"/>
        <v>6</v>
      </c>
      <c r="B12" s="69">
        <f t="shared" ref="B12" si="18">B11+1</f>
        <v>46179</v>
      </c>
      <c r="C12" s="69">
        <f t="shared" si="10"/>
        <v>46179</v>
      </c>
      <c r="D12" s="70">
        <v>0.20833333333333301</v>
      </c>
      <c r="E12" s="69">
        <f t="shared" si="11"/>
        <v>46180</v>
      </c>
      <c r="F12" s="70">
        <v>0</v>
      </c>
      <c r="G12" s="71">
        <f t="shared" si="12"/>
        <v>0.79166666666666696</v>
      </c>
      <c r="H12" s="72">
        <f t="shared" si="4"/>
        <v>2071393.69</v>
      </c>
      <c r="I12" s="72">
        <v>2074737.11</v>
      </c>
      <c r="J12" s="72">
        <f t="shared" ref="J12" si="19">I12-H12</f>
        <v>3343.4200000001583</v>
      </c>
      <c r="K12" s="86">
        <f t="shared" ref="K12" si="20">J12/24</f>
        <v>139.30916666667326</v>
      </c>
      <c r="L12" s="36"/>
    </row>
    <row r="13" spans="1:12">
      <c r="A13" s="73">
        <f t="shared" si="6"/>
        <v>7</v>
      </c>
      <c r="B13" s="69">
        <f t="shared" ref="B13" si="21">B12+1</f>
        <v>46180</v>
      </c>
      <c r="C13" s="69">
        <f t="shared" si="10"/>
        <v>46180</v>
      </c>
      <c r="D13" s="70">
        <v>0.20833333333333301</v>
      </c>
      <c r="E13" s="69">
        <f t="shared" si="11"/>
        <v>46181</v>
      </c>
      <c r="F13" s="70">
        <v>0</v>
      </c>
      <c r="G13" s="71">
        <f t="shared" si="12"/>
        <v>0.79166666666666696</v>
      </c>
      <c r="H13" s="72">
        <f t="shared" si="4"/>
        <v>2074737.11</v>
      </c>
      <c r="I13" s="72">
        <v>2078725.77</v>
      </c>
      <c r="J13" s="72">
        <f t="shared" ref="J13" si="22">I13-H13</f>
        <v>3988.6599999999162</v>
      </c>
      <c r="K13" s="86">
        <f t="shared" ref="K13" si="23">J13/24</f>
        <v>166.19416666666316</v>
      </c>
      <c r="L13" s="36"/>
    </row>
    <row r="14" spans="1:12">
      <c r="A14" s="73">
        <f t="shared" si="6"/>
        <v>8</v>
      </c>
      <c r="B14" s="69">
        <f t="shared" ref="B14" si="24">B13+1</f>
        <v>46181</v>
      </c>
      <c r="C14" s="69">
        <f t="shared" si="10"/>
        <v>46181</v>
      </c>
      <c r="D14" s="70">
        <v>0.20833333333333301</v>
      </c>
      <c r="E14" s="69">
        <f t="shared" si="11"/>
        <v>46182</v>
      </c>
      <c r="F14" s="70">
        <v>0</v>
      </c>
      <c r="G14" s="71">
        <f t="shared" si="12"/>
        <v>0.79166666666666696</v>
      </c>
      <c r="H14" s="72">
        <f t="shared" si="4"/>
        <v>2078725.77</v>
      </c>
      <c r="I14" s="72">
        <v>2083626.35</v>
      </c>
      <c r="J14" s="72">
        <f t="shared" ref="J14" si="25">I14-H14</f>
        <v>4900.5800000000745</v>
      </c>
      <c r="K14" s="86">
        <f t="shared" ref="K14" si="26">J14/24</f>
        <v>204.19083333333643</v>
      </c>
      <c r="L14" s="36"/>
    </row>
    <row r="15" spans="1:12">
      <c r="A15" s="73">
        <f t="shared" si="6"/>
        <v>9</v>
      </c>
      <c r="B15" s="69">
        <f t="shared" ref="B15" si="27">B14+1</f>
        <v>46182</v>
      </c>
      <c r="C15" s="69">
        <f t="shared" si="10"/>
        <v>46182</v>
      </c>
      <c r="D15" s="70">
        <v>0.20833333333333301</v>
      </c>
      <c r="E15" s="69">
        <f t="shared" si="11"/>
        <v>46183</v>
      </c>
      <c r="F15" s="70">
        <v>0</v>
      </c>
      <c r="G15" s="71">
        <f t="shared" si="12"/>
        <v>0.79166666666666696</v>
      </c>
      <c r="H15" s="72">
        <f t="shared" si="4"/>
        <v>2083626.35</v>
      </c>
      <c r="I15" s="72">
        <v>2085552.1</v>
      </c>
      <c r="J15" s="72">
        <f t="shared" ref="J15" si="28">I15-H15</f>
        <v>1925.75</v>
      </c>
      <c r="K15" s="86">
        <f t="shared" ref="K15" si="29">J15/24</f>
        <v>80.239583333333329</v>
      </c>
      <c r="L15" s="36"/>
    </row>
    <row r="16" spans="1:12">
      <c r="A16" s="73">
        <f t="shared" si="6"/>
        <v>10</v>
      </c>
      <c r="B16" s="69">
        <f t="shared" ref="B16" si="30">B15+1</f>
        <v>46183</v>
      </c>
      <c r="C16" s="69">
        <f t="shared" si="10"/>
        <v>46183</v>
      </c>
      <c r="D16" s="70">
        <v>0.20833333333333301</v>
      </c>
      <c r="E16" s="69">
        <f t="shared" si="11"/>
        <v>46184</v>
      </c>
      <c r="F16" s="70">
        <v>0</v>
      </c>
      <c r="G16" s="71">
        <f t="shared" si="12"/>
        <v>0.79166666666666696</v>
      </c>
      <c r="H16" s="72">
        <f t="shared" si="4"/>
        <v>2085552.1</v>
      </c>
      <c r="I16" s="72">
        <v>2094517.5</v>
      </c>
      <c r="J16" s="72">
        <f t="shared" ref="J16" si="31">I16-H16</f>
        <v>8965.3999999999069</v>
      </c>
      <c r="K16" s="86">
        <f t="shared" ref="K16" si="32">J16/24</f>
        <v>373.55833333332947</v>
      </c>
      <c r="L16" s="36"/>
    </row>
    <row r="17" spans="1:14">
      <c r="A17" s="73">
        <f t="shared" si="6"/>
        <v>11</v>
      </c>
      <c r="B17" s="69">
        <f t="shared" ref="B17" si="33">B16+1</f>
        <v>46184</v>
      </c>
      <c r="C17" s="69">
        <f t="shared" si="10"/>
        <v>46184</v>
      </c>
      <c r="D17" s="70">
        <v>0.20833333333333301</v>
      </c>
      <c r="E17" s="69">
        <f t="shared" si="11"/>
        <v>46185</v>
      </c>
      <c r="F17" s="70">
        <v>0</v>
      </c>
      <c r="G17" s="71">
        <f t="shared" si="12"/>
        <v>0.79166666666666696</v>
      </c>
      <c r="H17" s="72">
        <f t="shared" si="4"/>
        <v>2094517.5</v>
      </c>
      <c r="I17" s="72">
        <v>2099834.33</v>
      </c>
      <c r="J17" s="72">
        <f t="shared" ref="J17" si="34">I17-H17</f>
        <v>5316.8300000000745</v>
      </c>
      <c r="K17" s="86">
        <f t="shared" ref="K17" si="35">J17/24</f>
        <v>221.53458333333643</v>
      </c>
      <c r="L17" s="36"/>
    </row>
    <row r="18" spans="1:14">
      <c r="A18" s="73">
        <f t="shared" si="6"/>
        <v>12</v>
      </c>
      <c r="B18" s="69">
        <f t="shared" ref="B18" si="36">B17+1</f>
        <v>46185</v>
      </c>
      <c r="C18" s="69">
        <f t="shared" si="10"/>
        <v>46185</v>
      </c>
      <c r="D18" s="70">
        <v>0.20833333333333301</v>
      </c>
      <c r="E18" s="69">
        <f t="shared" si="11"/>
        <v>46186</v>
      </c>
      <c r="F18" s="70">
        <v>0</v>
      </c>
      <c r="G18" s="71">
        <f t="shared" si="12"/>
        <v>0.79166666666666696</v>
      </c>
      <c r="H18" s="72">
        <f t="shared" si="4"/>
        <v>2099834.33</v>
      </c>
      <c r="I18" s="72">
        <v>2103778.3199999998</v>
      </c>
      <c r="J18" s="72">
        <f t="shared" ref="J18" si="37">I18-H18</f>
        <v>3943.9899999997579</v>
      </c>
      <c r="K18" s="86">
        <f t="shared" ref="K18" si="38">J18/24</f>
        <v>164.33291666665659</v>
      </c>
      <c r="L18" s="36"/>
      <c r="N18" s="3"/>
    </row>
    <row r="19" spans="1:14">
      <c r="A19" s="73">
        <f t="shared" si="6"/>
        <v>13</v>
      </c>
      <c r="B19" s="69">
        <f t="shared" ref="B19" si="39">B18+1</f>
        <v>46186</v>
      </c>
      <c r="C19" s="69">
        <f t="shared" si="10"/>
        <v>46186</v>
      </c>
      <c r="D19" s="70">
        <v>0.20833333333333301</v>
      </c>
      <c r="E19" s="69">
        <f t="shared" si="11"/>
        <v>46187</v>
      </c>
      <c r="F19" s="70">
        <v>0</v>
      </c>
      <c r="G19" s="71">
        <f t="shared" si="12"/>
        <v>0.79166666666666696</v>
      </c>
      <c r="H19" s="72">
        <f t="shared" si="4"/>
        <v>2103778.3199999998</v>
      </c>
      <c r="I19" s="72">
        <v>2111841.06</v>
      </c>
      <c r="J19" s="72">
        <f t="shared" ref="J19:J36" si="40">I19-H19</f>
        <v>8062.7400000002235</v>
      </c>
      <c r="K19" s="86">
        <f t="shared" ref="K19:K36" si="41">J19/24</f>
        <v>335.94750000000931</v>
      </c>
      <c r="L19" s="36"/>
    </row>
    <row r="20" spans="1:14">
      <c r="A20" s="73">
        <f t="shared" si="6"/>
        <v>14</v>
      </c>
      <c r="B20" s="69">
        <f t="shared" ref="B20" si="42">B19+1</f>
        <v>46187</v>
      </c>
      <c r="C20" s="69">
        <f t="shared" si="10"/>
        <v>46187</v>
      </c>
      <c r="D20" s="70">
        <v>0.20833333333333301</v>
      </c>
      <c r="E20" s="69">
        <f t="shared" si="11"/>
        <v>46188</v>
      </c>
      <c r="F20" s="70">
        <v>0</v>
      </c>
      <c r="G20" s="71">
        <f t="shared" si="12"/>
        <v>0.79166666666666696</v>
      </c>
      <c r="H20" s="72">
        <f t="shared" si="4"/>
        <v>2111841.06</v>
      </c>
      <c r="I20" s="72">
        <v>2121559.6800000002</v>
      </c>
      <c r="J20" s="72">
        <f t="shared" si="40"/>
        <v>9718.6200000001118</v>
      </c>
      <c r="K20" s="86">
        <f t="shared" si="41"/>
        <v>404.94250000000466</v>
      </c>
      <c r="L20" s="96"/>
    </row>
    <row r="21" spans="1:14">
      <c r="A21" s="73">
        <f t="shared" si="6"/>
        <v>15</v>
      </c>
      <c r="B21" s="69">
        <f t="shared" ref="B21" si="43">B20+1</f>
        <v>46188</v>
      </c>
      <c r="C21" s="69">
        <f t="shared" si="10"/>
        <v>46188</v>
      </c>
      <c r="D21" s="70">
        <v>0.20833333333333301</v>
      </c>
      <c r="E21" s="69">
        <f t="shared" si="11"/>
        <v>46189</v>
      </c>
      <c r="F21" s="70">
        <v>0</v>
      </c>
      <c r="G21" s="71">
        <f t="shared" si="12"/>
        <v>0.79166666666666696</v>
      </c>
      <c r="H21" s="72">
        <f t="shared" si="4"/>
        <v>2121559.6800000002</v>
      </c>
      <c r="I21" s="72">
        <v>2129556.67</v>
      </c>
      <c r="J21" s="72">
        <f t="shared" si="40"/>
        <v>7996.9899999997579</v>
      </c>
      <c r="K21" s="86">
        <f t="shared" si="41"/>
        <v>333.20791666665656</v>
      </c>
      <c r="L21" s="96"/>
    </row>
    <row r="22" spans="1:14">
      <c r="A22" s="73">
        <f t="shared" si="6"/>
        <v>16</v>
      </c>
      <c r="B22" s="69">
        <f t="shared" ref="B22" si="44">B21+1</f>
        <v>46189</v>
      </c>
      <c r="C22" s="69">
        <f t="shared" si="10"/>
        <v>46189</v>
      </c>
      <c r="D22" s="70">
        <v>0.20833333333333301</v>
      </c>
      <c r="E22" s="69">
        <f t="shared" si="11"/>
        <v>46190</v>
      </c>
      <c r="F22" s="70">
        <v>0</v>
      </c>
      <c r="G22" s="71">
        <f t="shared" si="12"/>
        <v>0.79166666666666696</v>
      </c>
      <c r="H22" s="72">
        <f t="shared" si="4"/>
        <v>2129556.67</v>
      </c>
      <c r="I22" s="72">
        <v>2136057.94</v>
      </c>
      <c r="J22" s="72">
        <f t="shared" si="40"/>
        <v>6501.2700000000186</v>
      </c>
      <c r="K22" s="86">
        <f t="shared" si="41"/>
        <v>270.88625000000076</v>
      </c>
      <c r="L22" s="96"/>
    </row>
    <row r="23" spans="1:14">
      <c r="A23" s="73">
        <f t="shared" si="6"/>
        <v>17</v>
      </c>
      <c r="B23" s="69">
        <f t="shared" ref="B23" si="45">B22+1</f>
        <v>46190</v>
      </c>
      <c r="C23" s="69">
        <f t="shared" si="10"/>
        <v>46190</v>
      </c>
      <c r="D23" s="70">
        <v>0.20833333333333301</v>
      </c>
      <c r="E23" s="69">
        <f t="shared" si="11"/>
        <v>46191</v>
      </c>
      <c r="F23" s="70">
        <v>0</v>
      </c>
      <c r="G23" s="71">
        <f t="shared" si="12"/>
        <v>0.79166666666666696</v>
      </c>
      <c r="H23" s="72">
        <f t="shared" si="4"/>
        <v>2136057.94</v>
      </c>
      <c r="I23" s="1">
        <v>2142747.27</v>
      </c>
      <c r="J23" s="72">
        <f t="shared" si="40"/>
        <v>6689.3300000000745</v>
      </c>
      <c r="K23" s="86">
        <f t="shared" si="41"/>
        <v>278.72208333333646</v>
      </c>
      <c r="L23" s="96"/>
    </row>
    <row r="24" spans="1:14">
      <c r="A24" s="73">
        <f t="shared" si="6"/>
        <v>18</v>
      </c>
      <c r="B24" s="69">
        <f t="shared" ref="B24" si="46">B23+1</f>
        <v>46191</v>
      </c>
      <c r="C24" s="69">
        <f t="shared" si="10"/>
        <v>46191</v>
      </c>
      <c r="D24" s="70">
        <v>0.20833333333333301</v>
      </c>
      <c r="E24" s="69">
        <f t="shared" si="11"/>
        <v>46192</v>
      </c>
      <c r="F24" s="70">
        <v>0</v>
      </c>
      <c r="G24" s="71">
        <f t="shared" si="12"/>
        <v>0.79166666666666696</v>
      </c>
      <c r="H24" s="72">
        <f t="shared" si="4"/>
        <v>2142747.27</v>
      </c>
      <c r="I24" s="72">
        <v>2146958.09</v>
      </c>
      <c r="J24" s="72">
        <f t="shared" si="40"/>
        <v>4210.8199999998324</v>
      </c>
      <c r="K24" s="86">
        <f t="shared" si="41"/>
        <v>175.45083333332636</v>
      </c>
      <c r="L24" s="96"/>
    </row>
    <row r="25" spans="1:14">
      <c r="A25" s="73">
        <f t="shared" ref="A25:B36" si="47">A24+1</f>
        <v>19</v>
      </c>
      <c r="B25" s="69">
        <f t="shared" si="47"/>
        <v>46192</v>
      </c>
      <c r="C25" s="69">
        <f t="shared" si="10"/>
        <v>46192</v>
      </c>
      <c r="D25" s="70">
        <v>0.20833333333333301</v>
      </c>
      <c r="E25" s="69">
        <f t="shared" si="11"/>
        <v>46193</v>
      </c>
      <c r="F25" s="70">
        <v>0</v>
      </c>
      <c r="G25" s="71">
        <f t="shared" si="12"/>
        <v>0.79166666666666696</v>
      </c>
      <c r="H25" s="72">
        <f t="shared" si="4"/>
        <v>2146958.09</v>
      </c>
      <c r="I25" s="72">
        <v>2153237.7400000002</v>
      </c>
      <c r="J25" s="72">
        <f t="shared" si="40"/>
        <v>6279.6500000003725</v>
      </c>
      <c r="K25" s="86">
        <f t="shared" si="41"/>
        <v>261.65208333334886</v>
      </c>
      <c r="L25" s="96"/>
    </row>
    <row r="26" spans="1:14">
      <c r="A26" s="73">
        <f t="shared" si="47"/>
        <v>20</v>
      </c>
      <c r="B26" s="69">
        <f t="shared" si="47"/>
        <v>46193</v>
      </c>
      <c r="C26" s="69">
        <f t="shared" si="10"/>
        <v>46193</v>
      </c>
      <c r="D26" s="70">
        <v>0.20833333333333301</v>
      </c>
      <c r="E26" s="69">
        <f t="shared" si="11"/>
        <v>46194</v>
      </c>
      <c r="F26" s="70">
        <v>0</v>
      </c>
      <c r="G26" s="71">
        <f t="shared" si="12"/>
        <v>0.79166666666666696</v>
      </c>
      <c r="H26" s="72">
        <f t="shared" si="4"/>
        <v>2153237.7400000002</v>
      </c>
      <c r="I26" s="72">
        <v>2162407.71</v>
      </c>
      <c r="J26" s="72">
        <f t="shared" si="40"/>
        <v>9169.9699999997392</v>
      </c>
      <c r="K26" s="86">
        <f t="shared" si="41"/>
        <v>382.08208333332249</v>
      </c>
      <c r="L26" s="96"/>
    </row>
    <row r="27" spans="1:14">
      <c r="A27" s="73">
        <f t="shared" si="47"/>
        <v>21</v>
      </c>
      <c r="B27" s="69">
        <f t="shared" si="47"/>
        <v>46194</v>
      </c>
      <c r="C27" s="69">
        <f t="shared" si="10"/>
        <v>46194</v>
      </c>
      <c r="D27" s="70">
        <v>0.20833333333333301</v>
      </c>
      <c r="E27" s="69">
        <f t="shared" si="11"/>
        <v>46195</v>
      </c>
      <c r="F27" s="70">
        <v>0</v>
      </c>
      <c r="G27" s="71">
        <f t="shared" si="12"/>
        <v>0.79166666666666696</v>
      </c>
      <c r="H27" s="72">
        <f t="shared" si="4"/>
        <v>2162407.71</v>
      </c>
      <c r="I27" s="72">
        <v>2171757.61</v>
      </c>
      <c r="J27" s="72">
        <f t="shared" si="40"/>
        <v>9349.8999999999069</v>
      </c>
      <c r="K27" s="86">
        <f t="shared" si="41"/>
        <v>389.57916666666279</v>
      </c>
      <c r="L27" s="36"/>
    </row>
    <row r="28" spans="1:14">
      <c r="A28" s="73">
        <f t="shared" si="47"/>
        <v>22</v>
      </c>
      <c r="B28" s="69">
        <f t="shared" si="47"/>
        <v>46195</v>
      </c>
      <c r="C28" s="69">
        <f t="shared" si="10"/>
        <v>46195</v>
      </c>
      <c r="D28" s="70">
        <v>0.20833333333333301</v>
      </c>
      <c r="E28" s="69">
        <f t="shared" si="11"/>
        <v>46196</v>
      </c>
      <c r="F28" s="70">
        <v>0</v>
      </c>
      <c r="G28" s="71">
        <f t="shared" si="12"/>
        <v>0.79166666666666696</v>
      </c>
      <c r="H28" s="72">
        <f t="shared" si="4"/>
        <v>2171757.61</v>
      </c>
      <c r="I28" s="72">
        <v>2180743.4</v>
      </c>
      <c r="J28" s="72">
        <f t="shared" si="40"/>
        <v>8985.7900000000373</v>
      </c>
      <c r="K28" s="86">
        <f t="shared" si="41"/>
        <v>374.4079166666682</v>
      </c>
      <c r="L28" s="96"/>
    </row>
    <row r="29" spans="1:14">
      <c r="A29" s="73">
        <f t="shared" si="47"/>
        <v>23</v>
      </c>
      <c r="B29" s="69">
        <f t="shared" si="47"/>
        <v>46196</v>
      </c>
      <c r="C29" s="69">
        <f t="shared" si="10"/>
        <v>46196</v>
      </c>
      <c r="D29" s="70">
        <v>0.20833333333333301</v>
      </c>
      <c r="E29" s="69">
        <f t="shared" si="11"/>
        <v>46197</v>
      </c>
      <c r="F29" s="70">
        <v>0</v>
      </c>
      <c r="G29" s="71">
        <f t="shared" si="12"/>
        <v>0.79166666666666696</v>
      </c>
      <c r="H29" s="72">
        <f t="shared" si="4"/>
        <v>2180743.4</v>
      </c>
      <c r="I29" s="72">
        <v>2187654.65</v>
      </c>
      <c r="J29" s="72">
        <f t="shared" si="40"/>
        <v>6911.25</v>
      </c>
      <c r="K29" s="86">
        <f t="shared" si="41"/>
        <v>287.96875</v>
      </c>
      <c r="L29" s="96"/>
    </row>
    <row r="30" spans="1:14">
      <c r="A30" s="73">
        <f t="shared" si="47"/>
        <v>24</v>
      </c>
      <c r="B30" s="69">
        <f t="shared" si="47"/>
        <v>46197</v>
      </c>
      <c r="C30" s="69">
        <f t="shared" si="10"/>
        <v>46197</v>
      </c>
      <c r="D30" s="70">
        <v>0.20833333333333301</v>
      </c>
      <c r="E30" s="69">
        <f t="shared" si="11"/>
        <v>46198</v>
      </c>
      <c r="F30" s="70">
        <v>0</v>
      </c>
      <c r="G30" s="71">
        <f t="shared" si="12"/>
        <v>0.79166666666666696</v>
      </c>
      <c r="H30" s="72">
        <f t="shared" si="4"/>
        <v>2187654.65</v>
      </c>
      <c r="I30" s="72">
        <v>2194627.58</v>
      </c>
      <c r="J30" s="72">
        <f t="shared" si="40"/>
        <v>6972.9300000001676</v>
      </c>
      <c r="K30" s="86">
        <f t="shared" si="41"/>
        <v>290.53875000000698</v>
      </c>
      <c r="L30" s="96"/>
    </row>
    <row r="31" spans="1:14">
      <c r="A31" s="73">
        <f t="shared" si="47"/>
        <v>25</v>
      </c>
      <c r="B31" s="69">
        <f t="shared" si="47"/>
        <v>46198</v>
      </c>
      <c r="C31" s="69">
        <f t="shared" si="10"/>
        <v>46198</v>
      </c>
      <c r="D31" s="70">
        <v>0.20833333333333301</v>
      </c>
      <c r="E31" s="69">
        <f t="shared" si="11"/>
        <v>46199</v>
      </c>
      <c r="F31" s="70">
        <v>0</v>
      </c>
      <c r="G31" s="71">
        <f t="shared" si="12"/>
        <v>0.79166666666666696</v>
      </c>
      <c r="H31" s="72">
        <f t="shared" si="4"/>
        <v>2194627.58</v>
      </c>
      <c r="I31" s="72">
        <v>2200082.36</v>
      </c>
      <c r="J31" s="72">
        <f t="shared" si="40"/>
        <v>5454.7799999997951</v>
      </c>
      <c r="K31" s="86">
        <f t="shared" si="41"/>
        <v>227.28249999999147</v>
      </c>
      <c r="L31" s="96"/>
    </row>
    <row r="32" spans="1:14">
      <c r="A32" s="73">
        <f t="shared" si="47"/>
        <v>26</v>
      </c>
      <c r="B32" s="69">
        <f t="shared" si="47"/>
        <v>46199</v>
      </c>
      <c r="C32" s="69">
        <f t="shared" si="10"/>
        <v>46199</v>
      </c>
      <c r="D32" s="70">
        <v>0.20833333333333301</v>
      </c>
      <c r="E32" s="69">
        <f t="shared" si="11"/>
        <v>46200</v>
      </c>
      <c r="F32" s="70">
        <v>0</v>
      </c>
      <c r="G32" s="71">
        <f t="shared" si="12"/>
        <v>0.79166666666666696</v>
      </c>
      <c r="H32" s="72">
        <f t="shared" si="4"/>
        <v>2200082.36</v>
      </c>
      <c r="I32" s="72">
        <v>2203476.2400000002</v>
      </c>
      <c r="J32" s="72">
        <f t="shared" si="40"/>
        <v>3393.8800000003539</v>
      </c>
      <c r="K32" s="86">
        <f t="shared" si="41"/>
        <v>141.41166666668141</v>
      </c>
      <c r="L32" s="96"/>
    </row>
    <row r="33" spans="1:12">
      <c r="A33" s="73">
        <f t="shared" si="47"/>
        <v>27</v>
      </c>
      <c r="B33" s="69">
        <f t="shared" si="47"/>
        <v>46200</v>
      </c>
      <c r="C33" s="69">
        <f t="shared" si="10"/>
        <v>46200</v>
      </c>
      <c r="D33" s="70">
        <v>0.20833333333333301</v>
      </c>
      <c r="E33" s="69">
        <f t="shared" si="11"/>
        <v>46201</v>
      </c>
      <c r="F33" s="70">
        <v>0</v>
      </c>
      <c r="G33" s="71">
        <f t="shared" si="12"/>
        <v>0.79166666666666696</v>
      </c>
      <c r="H33" s="72">
        <f t="shared" si="4"/>
        <v>2203476.2400000002</v>
      </c>
      <c r="I33" s="72">
        <v>2207346.9500000002</v>
      </c>
      <c r="J33" s="72">
        <f t="shared" si="40"/>
        <v>3870.7099999999627</v>
      </c>
      <c r="K33" s="86">
        <f t="shared" si="41"/>
        <v>161.27958333333177</v>
      </c>
      <c r="L33" s="96"/>
    </row>
    <row r="34" spans="1:12">
      <c r="A34" s="73">
        <f t="shared" si="47"/>
        <v>28</v>
      </c>
      <c r="B34" s="69">
        <f t="shared" si="47"/>
        <v>46201</v>
      </c>
      <c r="C34" s="69">
        <f t="shared" si="10"/>
        <v>46201</v>
      </c>
      <c r="D34" s="70">
        <v>0.20833333333333301</v>
      </c>
      <c r="E34" s="69">
        <f t="shared" si="11"/>
        <v>46202</v>
      </c>
      <c r="F34" s="70">
        <v>0</v>
      </c>
      <c r="G34" s="71">
        <f t="shared" si="12"/>
        <v>0.79166666666666696</v>
      </c>
      <c r="H34" s="72">
        <f t="shared" si="4"/>
        <v>2207346.9500000002</v>
      </c>
      <c r="I34" s="72">
        <v>2211434.98</v>
      </c>
      <c r="J34" s="72">
        <f t="shared" si="40"/>
        <v>4088.0299999997951</v>
      </c>
      <c r="K34" s="86">
        <f t="shared" si="41"/>
        <v>170.33458333332479</v>
      </c>
      <c r="L34" s="36"/>
    </row>
    <row r="35" spans="1:12">
      <c r="A35" s="73">
        <f t="shared" si="47"/>
        <v>29</v>
      </c>
      <c r="B35" s="69">
        <f t="shared" si="47"/>
        <v>46202</v>
      </c>
      <c r="C35" s="69">
        <f t="shared" si="10"/>
        <v>46202</v>
      </c>
      <c r="D35" s="70">
        <v>0.20833333333333301</v>
      </c>
      <c r="E35" s="69">
        <f t="shared" si="11"/>
        <v>46203</v>
      </c>
      <c r="F35" s="70">
        <v>0</v>
      </c>
      <c r="G35" s="71">
        <f t="shared" si="12"/>
        <v>0.79166666666666696</v>
      </c>
      <c r="H35" s="72">
        <f t="shared" si="4"/>
        <v>2211434.98</v>
      </c>
      <c r="I35" s="72">
        <v>2218116.7799999998</v>
      </c>
      <c r="J35" s="72">
        <f t="shared" si="40"/>
        <v>6681.7999999998137</v>
      </c>
      <c r="K35" s="86">
        <f t="shared" si="41"/>
        <v>278.40833333332557</v>
      </c>
      <c r="L35" s="36"/>
    </row>
    <row r="36" spans="1:12">
      <c r="A36" s="73">
        <f t="shared" si="47"/>
        <v>30</v>
      </c>
      <c r="B36" s="69">
        <f t="shared" si="47"/>
        <v>46203</v>
      </c>
      <c r="C36" s="69">
        <f t="shared" si="10"/>
        <v>46203</v>
      </c>
      <c r="D36" s="70">
        <v>0.20833333333333301</v>
      </c>
      <c r="E36" s="69">
        <f t="shared" si="11"/>
        <v>46204</v>
      </c>
      <c r="F36" s="70">
        <v>0</v>
      </c>
      <c r="G36" s="71">
        <f t="shared" si="12"/>
        <v>0.79166666666666696</v>
      </c>
      <c r="H36" s="72">
        <f t="shared" si="4"/>
        <v>2218116.7799999998</v>
      </c>
      <c r="I36" s="72">
        <v>2223485.66</v>
      </c>
      <c r="J36" s="72">
        <f t="shared" si="40"/>
        <v>5368.8800000003539</v>
      </c>
      <c r="K36" s="86">
        <f t="shared" si="41"/>
        <v>223.70333333334807</v>
      </c>
      <c r="L36" s="36"/>
    </row>
    <row r="37" spans="1:12">
      <c r="A37" s="73"/>
      <c r="B37" s="69"/>
      <c r="C37" s="69"/>
      <c r="D37" s="70"/>
      <c r="E37" s="69"/>
      <c r="F37" s="70"/>
      <c r="G37" s="71"/>
      <c r="H37" s="72"/>
      <c r="I37" s="72"/>
      <c r="J37" s="72"/>
      <c r="K37" s="86"/>
      <c r="L37" s="36"/>
    </row>
    <row r="38" spans="1:12">
      <c r="A38" s="74"/>
      <c r="B38" s="20"/>
      <c r="C38" s="20"/>
      <c r="D38" s="75"/>
      <c r="E38" s="20"/>
      <c r="F38" s="75"/>
      <c r="G38" s="75"/>
      <c r="H38" s="87"/>
      <c r="I38" s="87"/>
      <c r="J38" s="87"/>
      <c r="K38" s="40"/>
      <c r="L38" s="41"/>
    </row>
    <row r="39" spans="1:12">
      <c r="A39" s="77" t="s">
        <v>7</v>
      </c>
      <c r="B39" s="78"/>
      <c r="C39" s="78"/>
      <c r="D39" s="78"/>
      <c r="E39" s="78"/>
      <c r="F39" s="78"/>
      <c r="G39" s="79">
        <f>SUM(G7:G34)</f>
        <v>22.583333333333357</v>
      </c>
      <c r="H39" s="80"/>
      <c r="I39" s="80"/>
      <c r="J39" s="88">
        <f>SUM(J7:J38)</f>
        <v>179736.88000000032</v>
      </c>
      <c r="K39" s="88">
        <f>AVERAGE(K7:K34)</f>
        <v>249.53303571428594</v>
      </c>
      <c r="L39" s="89"/>
    </row>
    <row r="40" spans="1:12">
      <c r="A40" s="81" t="s">
        <v>125</v>
      </c>
      <c r="B40" s="82"/>
      <c r="C40" s="82"/>
      <c r="D40" s="82"/>
      <c r="E40" s="82"/>
      <c r="F40" s="82"/>
      <c r="G40" s="83">
        <f>G39/SUMPRODUCT((G7:G34&gt;0)*1)</f>
        <v>0.80654761904761985</v>
      </c>
      <c r="H40" s="84"/>
      <c r="I40" s="84"/>
      <c r="J40" s="84"/>
      <c r="K40" s="84">
        <f>K39/SUMPRODUCT((K7:K34&gt;0)*1)</f>
        <v>8.9118941326530692</v>
      </c>
      <c r="L40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ySplit="6" topLeftCell="A20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6" t="s">
        <v>45</v>
      </c>
      <c r="D2" s="5"/>
      <c r="E2" s="5"/>
      <c r="F2" s="5"/>
      <c r="L2" s="93" t="s">
        <v>146</v>
      </c>
    </row>
    <row r="3" spans="1:12">
      <c r="B3" s="5"/>
      <c r="C3" s="6" t="str">
        <f>'ABC KOGEN'!C3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2491.7129166667196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1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70">
        <v>0</v>
      </c>
      <c r="E7" s="68">
        <f>C7+1</f>
        <v>46175</v>
      </c>
      <c r="F7" s="70">
        <v>0</v>
      </c>
      <c r="G7" s="71">
        <f>IFERROR(((E7-C7)+(F7-D7)),"")</f>
        <v>1</v>
      </c>
      <c r="H7" s="72">
        <v>9075374.9199999999</v>
      </c>
      <c r="I7" s="72">
        <v>9133589.5899999999</v>
      </c>
      <c r="J7" s="72">
        <f t="shared" ref="J7" si="0">I7-H7</f>
        <v>58214.669999999925</v>
      </c>
      <c r="K7" s="86">
        <f t="shared" ref="K7" si="1">J7/24</f>
        <v>2425.6112499999967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4" si="2">B8</f>
        <v>46175</v>
      </c>
      <c r="D8" s="70">
        <v>0</v>
      </c>
      <c r="E8" s="69">
        <f t="shared" ref="E8:E34" si="3">C8+1</f>
        <v>46176</v>
      </c>
      <c r="F8" s="70">
        <v>0</v>
      </c>
      <c r="G8" s="71">
        <f>IFERROR(((E8-C8)+(F8-D8)),"")</f>
        <v>1</v>
      </c>
      <c r="H8" s="72">
        <f t="shared" ref="H8:H36" si="4">I7</f>
        <v>9133589.5899999999</v>
      </c>
      <c r="I8" s="72">
        <v>9192378.25</v>
      </c>
      <c r="J8" s="72">
        <f t="shared" ref="J8" si="5">I8-H8</f>
        <v>58788.660000000149</v>
      </c>
      <c r="K8" s="86">
        <f t="shared" ref="K8" si="6">J8/24</f>
        <v>2449.5275000000061</v>
      </c>
      <c r="L8" s="36"/>
    </row>
    <row r="9" spans="1:12">
      <c r="A9" s="73">
        <f t="shared" ref="A9:B24" si="7">A8+1</f>
        <v>3</v>
      </c>
      <c r="B9" s="69">
        <f t="shared" si="7"/>
        <v>46176</v>
      </c>
      <c r="C9" s="69">
        <f t="shared" si="2"/>
        <v>46176</v>
      </c>
      <c r="D9" s="70">
        <v>0</v>
      </c>
      <c r="E9" s="69">
        <f t="shared" si="3"/>
        <v>46177</v>
      </c>
      <c r="F9" s="70">
        <v>0</v>
      </c>
      <c r="G9" s="71">
        <f>IFERROR(((E9-C9)+(F9-D9)),"")</f>
        <v>1</v>
      </c>
      <c r="H9" s="72">
        <f t="shared" si="4"/>
        <v>9192378.25</v>
      </c>
      <c r="I9" s="195">
        <v>9251209.5199999996</v>
      </c>
      <c r="J9" s="72">
        <f t="shared" ref="J9" si="8">I9-H9</f>
        <v>58831.269999999553</v>
      </c>
      <c r="K9" s="86">
        <f t="shared" ref="K9" si="9">J9/24</f>
        <v>2451.3029166666479</v>
      </c>
      <c r="L9" s="36"/>
    </row>
    <row r="10" spans="1:12">
      <c r="A10" s="73">
        <f t="shared" si="7"/>
        <v>4</v>
      </c>
      <c r="B10" s="69">
        <f t="shared" si="7"/>
        <v>46177</v>
      </c>
      <c r="C10" s="69">
        <f t="shared" si="2"/>
        <v>46177</v>
      </c>
      <c r="D10" s="70">
        <v>0</v>
      </c>
      <c r="E10" s="69">
        <f t="shared" si="3"/>
        <v>46178</v>
      </c>
      <c r="F10" s="70">
        <v>0</v>
      </c>
      <c r="G10" s="71">
        <f>IFERROR(((E10-C10)+(F10-D10)),"")</f>
        <v>1</v>
      </c>
      <c r="H10" s="72">
        <f t="shared" si="4"/>
        <v>9251209.5199999996</v>
      </c>
      <c r="I10" s="72">
        <v>9311010.6300000008</v>
      </c>
      <c r="J10" s="72">
        <f t="shared" ref="J10" si="10">I10-H10</f>
        <v>59801.110000001267</v>
      </c>
      <c r="K10" s="86">
        <f t="shared" ref="K10" si="11">J10/24</f>
        <v>2491.7129166667196</v>
      </c>
      <c r="L10" s="36"/>
    </row>
    <row r="11" spans="1:12">
      <c r="A11" s="73">
        <f t="shared" si="7"/>
        <v>5</v>
      </c>
      <c r="B11" s="69">
        <f t="shared" si="7"/>
        <v>46178</v>
      </c>
      <c r="C11" s="69">
        <f t="shared" si="2"/>
        <v>46178</v>
      </c>
      <c r="D11" s="70">
        <v>0</v>
      </c>
      <c r="E11" s="69">
        <f t="shared" si="3"/>
        <v>46179</v>
      </c>
      <c r="F11" s="70">
        <v>0</v>
      </c>
      <c r="G11" s="71">
        <f t="shared" ref="G11:G34" si="12">IFERROR(((E11-C11)+(F11-D11)),"")</f>
        <v>1</v>
      </c>
      <c r="H11" s="72">
        <f t="shared" si="4"/>
        <v>9311010.6300000008</v>
      </c>
      <c r="I11" s="72">
        <v>9343135.4199999999</v>
      </c>
      <c r="J11" s="72">
        <f t="shared" ref="J11" si="13">I11-H11</f>
        <v>32124.789999999106</v>
      </c>
      <c r="K11" s="86">
        <f t="shared" ref="K11" si="14">J11/24</f>
        <v>1338.5329166666295</v>
      </c>
      <c r="L11" s="36"/>
    </row>
    <row r="12" spans="1:12">
      <c r="A12" s="73">
        <f t="shared" si="7"/>
        <v>6</v>
      </c>
      <c r="B12" s="69">
        <f t="shared" si="7"/>
        <v>46179</v>
      </c>
      <c r="C12" s="69">
        <f t="shared" si="2"/>
        <v>46179</v>
      </c>
      <c r="D12" s="70">
        <v>0</v>
      </c>
      <c r="E12" s="69">
        <f t="shared" si="3"/>
        <v>46180</v>
      </c>
      <c r="F12" s="70">
        <v>0</v>
      </c>
      <c r="G12" s="71">
        <f t="shared" si="12"/>
        <v>1</v>
      </c>
      <c r="H12" s="72">
        <f t="shared" si="4"/>
        <v>9343135.4199999999</v>
      </c>
      <c r="I12" s="72">
        <v>9382398.1400000006</v>
      </c>
      <c r="J12" s="72">
        <f t="shared" ref="J12" si="15">I12-H12</f>
        <v>39262.720000000671</v>
      </c>
      <c r="K12" s="86">
        <f t="shared" ref="K12" si="16">J12/24</f>
        <v>1635.9466666666947</v>
      </c>
      <c r="L12" s="36"/>
    </row>
    <row r="13" spans="1:12">
      <c r="A13" s="73">
        <f t="shared" si="7"/>
        <v>7</v>
      </c>
      <c r="B13" s="69">
        <f t="shared" si="7"/>
        <v>46180</v>
      </c>
      <c r="C13" s="69">
        <f t="shared" si="2"/>
        <v>46180</v>
      </c>
      <c r="D13" s="70">
        <v>0</v>
      </c>
      <c r="E13" s="69">
        <f t="shared" si="3"/>
        <v>46181</v>
      </c>
      <c r="F13" s="70">
        <v>0</v>
      </c>
      <c r="G13" s="71">
        <f t="shared" si="12"/>
        <v>1</v>
      </c>
      <c r="H13" s="72">
        <f t="shared" si="4"/>
        <v>9382398.1400000006</v>
      </c>
      <c r="I13" s="72">
        <v>9438894.4800000004</v>
      </c>
      <c r="J13" s="72">
        <f t="shared" ref="J13" si="17">I13-H13</f>
        <v>56496.339999999851</v>
      </c>
      <c r="K13" s="86">
        <f t="shared" ref="K13" si="18">J13/24</f>
        <v>2354.0141666666605</v>
      </c>
      <c r="L13" s="36"/>
    </row>
    <row r="14" spans="1:12">
      <c r="A14" s="73">
        <f t="shared" si="7"/>
        <v>8</v>
      </c>
      <c r="B14" s="69">
        <f t="shared" si="7"/>
        <v>46181</v>
      </c>
      <c r="C14" s="69">
        <f t="shared" si="2"/>
        <v>46181</v>
      </c>
      <c r="D14" s="70">
        <v>0</v>
      </c>
      <c r="E14" s="69">
        <f t="shared" si="3"/>
        <v>46182</v>
      </c>
      <c r="F14" s="70">
        <v>0</v>
      </c>
      <c r="G14" s="71">
        <f t="shared" si="12"/>
        <v>1</v>
      </c>
      <c r="H14" s="72">
        <f t="shared" si="4"/>
        <v>9438894.4800000004</v>
      </c>
      <c r="I14" s="72">
        <v>9495475.3699999992</v>
      </c>
      <c r="J14" s="72">
        <f t="shared" ref="J14" si="19">I14-H14</f>
        <v>56580.889999998733</v>
      </c>
      <c r="K14" s="86">
        <f t="shared" ref="K14" si="20">J14/24</f>
        <v>2357.5370833332804</v>
      </c>
      <c r="L14" s="36"/>
    </row>
    <row r="15" spans="1:12">
      <c r="A15" s="73">
        <f t="shared" si="7"/>
        <v>9</v>
      </c>
      <c r="B15" s="69">
        <f t="shared" si="7"/>
        <v>46182</v>
      </c>
      <c r="C15" s="69">
        <f t="shared" si="2"/>
        <v>46182</v>
      </c>
      <c r="D15" s="70">
        <v>0</v>
      </c>
      <c r="E15" s="69">
        <f t="shared" si="3"/>
        <v>46183</v>
      </c>
      <c r="F15" s="70">
        <v>0</v>
      </c>
      <c r="G15" s="71">
        <f t="shared" si="12"/>
        <v>1</v>
      </c>
      <c r="H15" s="72">
        <f t="shared" si="4"/>
        <v>9495475.3699999992</v>
      </c>
      <c r="I15" s="216">
        <v>9537057.2899999991</v>
      </c>
      <c r="J15" s="72">
        <f t="shared" ref="J15:J36" si="21">I15-H15</f>
        <v>41581.919999999925</v>
      </c>
      <c r="K15" s="86">
        <f t="shared" ref="K15:K36" si="22">J15/24</f>
        <v>1732.579999999997</v>
      </c>
      <c r="L15" s="36"/>
    </row>
    <row r="16" spans="1:12">
      <c r="A16" s="73">
        <f t="shared" si="7"/>
        <v>10</v>
      </c>
      <c r="B16" s="69">
        <f t="shared" si="7"/>
        <v>46183</v>
      </c>
      <c r="C16" s="69">
        <f t="shared" si="2"/>
        <v>46183</v>
      </c>
      <c r="D16" s="70">
        <v>0</v>
      </c>
      <c r="E16" s="69">
        <f t="shared" si="3"/>
        <v>46184</v>
      </c>
      <c r="F16" s="70">
        <v>0</v>
      </c>
      <c r="G16" s="71">
        <f t="shared" si="12"/>
        <v>1</v>
      </c>
      <c r="H16" s="72">
        <f t="shared" si="4"/>
        <v>9537057.2899999991</v>
      </c>
      <c r="I16" s="72">
        <v>9575299.6099999994</v>
      </c>
      <c r="J16" s="72">
        <f t="shared" ref="J16" si="23">I16-H16</f>
        <v>38242.320000000298</v>
      </c>
      <c r="K16" s="86">
        <f t="shared" si="22"/>
        <v>1593.4300000000123</v>
      </c>
      <c r="L16" s="36"/>
    </row>
    <row r="17" spans="1:14">
      <c r="A17" s="73">
        <f t="shared" si="7"/>
        <v>11</v>
      </c>
      <c r="B17" s="69">
        <f t="shared" si="7"/>
        <v>46184</v>
      </c>
      <c r="C17" s="69">
        <f t="shared" si="2"/>
        <v>46184</v>
      </c>
      <c r="D17" s="70">
        <v>0</v>
      </c>
      <c r="E17" s="69">
        <f t="shared" si="3"/>
        <v>46185</v>
      </c>
      <c r="F17" s="70">
        <v>0</v>
      </c>
      <c r="G17" s="71">
        <f t="shared" si="12"/>
        <v>1</v>
      </c>
      <c r="H17" s="72">
        <f t="shared" si="4"/>
        <v>9575299.6099999994</v>
      </c>
      <c r="I17" s="72">
        <v>9606925</v>
      </c>
      <c r="J17" s="72">
        <f t="shared" si="21"/>
        <v>31625.390000000596</v>
      </c>
      <c r="K17" s="86">
        <f t="shared" si="22"/>
        <v>1317.7245833333582</v>
      </c>
      <c r="L17" s="36"/>
    </row>
    <row r="18" spans="1:14">
      <c r="A18" s="73">
        <f t="shared" si="7"/>
        <v>12</v>
      </c>
      <c r="B18" s="69">
        <f t="shared" si="7"/>
        <v>46185</v>
      </c>
      <c r="C18" s="69">
        <f t="shared" si="2"/>
        <v>46185</v>
      </c>
      <c r="D18" s="70">
        <v>0</v>
      </c>
      <c r="E18" s="69">
        <f t="shared" si="3"/>
        <v>46186</v>
      </c>
      <c r="F18" s="70">
        <v>0</v>
      </c>
      <c r="G18" s="71">
        <f t="shared" si="12"/>
        <v>1</v>
      </c>
      <c r="H18" s="72">
        <f t="shared" si="4"/>
        <v>9606925</v>
      </c>
      <c r="I18" s="4">
        <v>9638236.3599999994</v>
      </c>
      <c r="J18" s="72">
        <f t="shared" si="21"/>
        <v>31311.359999999404</v>
      </c>
      <c r="K18" s="86">
        <f t="shared" si="22"/>
        <v>1304.6399999999751</v>
      </c>
      <c r="L18" s="36"/>
      <c r="N18" s="3"/>
    </row>
    <row r="19" spans="1:14">
      <c r="A19" s="73">
        <f t="shared" si="7"/>
        <v>13</v>
      </c>
      <c r="B19" s="69">
        <f t="shared" si="7"/>
        <v>46186</v>
      </c>
      <c r="C19" s="69">
        <f t="shared" si="2"/>
        <v>46186</v>
      </c>
      <c r="D19" s="70">
        <v>0</v>
      </c>
      <c r="E19" s="69">
        <f t="shared" si="3"/>
        <v>46187</v>
      </c>
      <c r="F19" s="70">
        <v>0</v>
      </c>
      <c r="G19" s="71">
        <f t="shared" si="12"/>
        <v>1</v>
      </c>
      <c r="H19" s="72">
        <f t="shared" si="4"/>
        <v>9638236.3599999994</v>
      </c>
      <c r="I19" s="4">
        <v>9686557.5099999998</v>
      </c>
      <c r="J19" s="72">
        <f t="shared" si="21"/>
        <v>48321.150000000373</v>
      </c>
      <c r="K19" s="86">
        <f t="shared" si="22"/>
        <v>2013.3812500000156</v>
      </c>
      <c r="L19" s="36"/>
    </row>
    <row r="20" spans="1:14">
      <c r="A20" s="73">
        <f t="shared" si="7"/>
        <v>14</v>
      </c>
      <c r="B20" s="69">
        <f t="shared" si="7"/>
        <v>46187</v>
      </c>
      <c r="C20" s="69">
        <f t="shared" si="2"/>
        <v>46187</v>
      </c>
      <c r="D20" s="70">
        <v>0</v>
      </c>
      <c r="E20" s="69">
        <f t="shared" si="3"/>
        <v>46188</v>
      </c>
      <c r="F20" s="70">
        <v>0</v>
      </c>
      <c r="G20" s="71">
        <f t="shared" si="12"/>
        <v>1</v>
      </c>
      <c r="H20" s="72">
        <f t="shared" si="4"/>
        <v>9686557.5099999998</v>
      </c>
      <c r="I20" s="195">
        <v>9743729.7699999996</v>
      </c>
      <c r="J20" s="72">
        <f t="shared" si="21"/>
        <v>57172.259999999776</v>
      </c>
      <c r="K20" s="86">
        <f t="shared" si="22"/>
        <v>2382.1774999999907</v>
      </c>
      <c r="L20" s="96"/>
    </row>
    <row r="21" spans="1:14">
      <c r="A21" s="73">
        <f t="shared" si="7"/>
        <v>15</v>
      </c>
      <c r="B21" s="69">
        <f t="shared" si="7"/>
        <v>46188</v>
      </c>
      <c r="C21" s="69">
        <f t="shared" si="2"/>
        <v>46188</v>
      </c>
      <c r="D21" s="70">
        <v>0</v>
      </c>
      <c r="E21" s="69">
        <f t="shared" si="3"/>
        <v>46189</v>
      </c>
      <c r="F21" s="70">
        <v>0</v>
      </c>
      <c r="G21" s="71">
        <f t="shared" si="12"/>
        <v>1</v>
      </c>
      <c r="H21" s="72">
        <f t="shared" si="4"/>
        <v>9743729.7699999996</v>
      </c>
      <c r="I21" s="195">
        <v>9801231.7200000007</v>
      </c>
      <c r="J21" s="72">
        <f t="shared" si="21"/>
        <v>57501.950000001118</v>
      </c>
      <c r="K21" s="86">
        <f t="shared" si="22"/>
        <v>2395.9145833333801</v>
      </c>
      <c r="L21" s="96"/>
    </row>
    <row r="22" spans="1:14">
      <c r="A22" s="73">
        <f t="shared" si="7"/>
        <v>16</v>
      </c>
      <c r="B22" s="69">
        <f t="shared" si="7"/>
        <v>46189</v>
      </c>
      <c r="C22" s="69">
        <f t="shared" si="2"/>
        <v>46189</v>
      </c>
      <c r="D22" s="70">
        <v>0</v>
      </c>
      <c r="E22" s="69">
        <f t="shared" si="3"/>
        <v>46190</v>
      </c>
      <c r="F22" s="70">
        <v>0</v>
      </c>
      <c r="G22" s="71">
        <f t="shared" si="12"/>
        <v>1</v>
      </c>
      <c r="H22" s="72">
        <f t="shared" si="4"/>
        <v>9801231.7200000007</v>
      </c>
      <c r="I22" s="4">
        <v>9852415.6699999999</v>
      </c>
      <c r="J22" s="72">
        <f t="shared" si="21"/>
        <v>51183.949999999255</v>
      </c>
      <c r="K22" s="86">
        <f t="shared" si="22"/>
        <v>2132.6645833333023</v>
      </c>
      <c r="L22" s="96"/>
    </row>
    <row r="23" spans="1:14">
      <c r="A23" s="73">
        <f t="shared" si="7"/>
        <v>17</v>
      </c>
      <c r="B23" s="69">
        <f t="shared" si="7"/>
        <v>46190</v>
      </c>
      <c r="C23" s="69">
        <f t="shared" si="2"/>
        <v>46190</v>
      </c>
      <c r="D23" s="70">
        <v>0</v>
      </c>
      <c r="E23" s="69">
        <f t="shared" si="3"/>
        <v>46191</v>
      </c>
      <c r="F23" s="70">
        <v>0</v>
      </c>
      <c r="G23" s="71">
        <f t="shared" si="12"/>
        <v>1</v>
      </c>
      <c r="H23" s="72">
        <f t="shared" si="4"/>
        <v>9852415.6699999999</v>
      </c>
      <c r="I23" s="4">
        <v>9904902.1999999993</v>
      </c>
      <c r="J23" s="72">
        <f t="shared" si="21"/>
        <v>52486.529999999329</v>
      </c>
      <c r="K23" s="86">
        <f t="shared" si="22"/>
        <v>2186.9387499999721</v>
      </c>
      <c r="L23" s="96"/>
    </row>
    <row r="24" spans="1:14">
      <c r="A24" s="73">
        <f t="shared" si="7"/>
        <v>18</v>
      </c>
      <c r="B24" s="69">
        <f t="shared" si="7"/>
        <v>46191</v>
      </c>
      <c r="C24" s="69">
        <f t="shared" si="2"/>
        <v>46191</v>
      </c>
      <c r="D24" s="70">
        <v>0</v>
      </c>
      <c r="E24" s="69">
        <f t="shared" si="3"/>
        <v>46192</v>
      </c>
      <c r="F24" s="70">
        <v>0</v>
      </c>
      <c r="G24" s="71">
        <f t="shared" si="12"/>
        <v>1</v>
      </c>
      <c r="H24" s="72">
        <f t="shared" si="4"/>
        <v>9904902.1999999993</v>
      </c>
      <c r="I24" s="4">
        <v>9957064.8000000007</v>
      </c>
      <c r="J24" s="72">
        <f t="shared" si="21"/>
        <v>52162.60000000149</v>
      </c>
      <c r="K24" s="86">
        <f t="shared" si="22"/>
        <v>2173.4416666667289</v>
      </c>
      <c r="L24" s="96"/>
    </row>
    <row r="25" spans="1:14">
      <c r="A25" s="73">
        <f t="shared" ref="A25:B34" si="24">A24+1</f>
        <v>19</v>
      </c>
      <c r="B25" s="69">
        <f t="shared" si="24"/>
        <v>46192</v>
      </c>
      <c r="C25" s="69">
        <f t="shared" si="2"/>
        <v>46192</v>
      </c>
      <c r="D25" s="70">
        <v>0</v>
      </c>
      <c r="E25" s="69">
        <f t="shared" si="3"/>
        <v>46193</v>
      </c>
      <c r="F25" s="70">
        <v>0</v>
      </c>
      <c r="G25" s="71">
        <f t="shared" si="12"/>
        <v>1</v>
      </c>
      <c r="H25" s="72">
        <f t="shared" si="4"/>
        <v>9957064.8000000007</v>
      </c>
      <c r="I25" s="72">
        <v>10011118.720000001</v>
      </c>
      <c r="J25" s="72">
        <f t="shared" si="21"/>
        <v>54053.919999999925</v>
      </c>
      <c r="K25" s="86">
        <f t="shared" si="22"/>
        <v>2252.2466666666637</v>
      </c>
      <c r="L25" s="96"/>
    </row>
    <row r="26" spans="1:14">
      <c r="A26" s="73">
        <f t="shared" si="24"/>
        <v>20</v>
      </c>
      <c r="B26" s="69">
        <f t="shared" si="24"/>
        <v>46193</v>
      </c>
      <c r="C26" s="69">
        <f t="shared" si="2"/>
        <v>46193</v>
      </c>
      <c r="D26" s="70">
        <v>0</v>
      </c>
      <c r="E26" s="69">
        <f t="shared" si="3"/>
        <v>46194</v>
      </c>
      <c r="F26" s="70">
        <v>0</v>
      </c>
      <c r="G26" s="71">
        <f t="shared" si="12"/>
        <v>1</v>
      </c>
      <c r="H26" s="72">
        <f t="shared" si="4"/>
        <v>10011118.720000001</v>
      </c>
      <c r="I26" s="72">
        <v>10064643.07</v>
      </c>
      <c r="J26" s="72">
        <f t="shared" si="21"/>
        <v>53524.349999999627</v>
      </c>
      <c r="K26" s="86">
        <f t="shared" si="22"/>
        <v>2230.1812499999846</v>
      </c>
      <c r="L26" s="96"/>
    </row>
    <row r="27" spans="1:14">
      <c r="A27" s="73">
        <f t="shared" si="24"/>
        <v>21</v>
      </c>
      <c r="B27" s="69">
        <f t="shared" si="24"/>
        <v>46194</v>
      </c>
      <c r="C27" s="69">
        <f t="shared" si="2"/>
        <v>46194</v>
      </c>
      <c r="D27" s="70">
        <v>0</v>
      </c>
      <c r="E27" s="69">
        <f t="shared" si="3"/>
        <v>46195</v>
      </c>
      <c r="F27" s="70">
        <v>0</v>
      </c>
      <c r="G27" s="71">
        <f t="shared" si="12"/>
        <v>1</v>
      </c>
      <c r="H27" s="72">
        <f t="shared" si="4"/>
        <v>10064643.07</v>
      </c>
      <c r="I27" s="72">
        <v>10116020.16</v>
      </c>
      <c r="J27" s="72">
        <f t="shared" si="21"/>
        <v>51377.089999999851</v>
      </c>
      <c r="K27" s="86">
        <f t="shared" si="22"/>
        <v>2140.712083333327</v>
      </c>
      <c r="L27" s="96"/>
    </row>
    <row r="28" spans="1:14">
      <c r="A28" s="73">
        <f t="shared" si="24"/>
        <v>22</v>
      </c>
      <c r="B28" s="69">
        <f t="shared" si="24"/>
        <v>46195</v>
      </c>
      <c r="C28" s="69">
        <f t="shared" si="2"/>
        <v>46195</v>
      </c>
      <c r="D28" s="70">
        <v>0</v>
      </c>
      <c r="E28" s="69">
        <f t="shared" si="3"/>
        <v>46196</v>
      </c>
      <c r="F28" s="70">
        <v>0</v>
      </c>
      <c r="G28" s="71">
        <f t="shared" si="12"/>
        <v>1</v>
      </c>
      <c r="H28" s="72">
        <f t="shared" si="4"/>
        <v>10116020.16</v>
      </c>
      <c r="I28" s="72">
        <v>10163896.66</v>
      </c>
      <c r="J28" s="72">
        <f t="shared" si="21"/>
        <v>47876.5</v>
      </c>
      <c r="K28" s="86">
        <f t="shared" si="22"/>
        <v>1994.8541666666667</v>
      </c>
      <c r="L28" s="96"/>
    </row>
    <row r="29" spans="1:14">
      <c r="A29" s="73">
        <f t="shared" si="24"/>
        <v>23</v>
      </c>
      <c r="B29" s="69">
        <f t="shared" si="24"/>
        <v>46196</v>
      </c>
      <c r="C29" s="69">
        <f t="shared" si="2"/>
        <v>46196</v>
      </c>
      <c r="D29" s="70">
        <v>0</v>
      </c>
      <c r="E29" s="69">
        <f t="shared" si="3"/>
        <v>46197</v>
      </c>
      <c r="F29" s="70">
        <v>0</v>
      </c>
      <c r="G29" s="71">
        <f t="shared" si="12"/>
        <v>1</v>
      </c>
      <c r="H29" s="72">
        <f t="shared" si="4"/>
        <v>10163896.66</v>
      </c>
      <c r="I29" s="72">
        <v>10216049.220000001</v>
      </c>
      <c r="J29" s="72">
        <f t="shared" si="21"/>
        <v>52152.560000000522</v>
      </c>
      <c r="K29" s="86">
        <f t="shared" si="22"/>
        <v>2173.0233333333549</v>
      </c>
      <c r="L29" s="96"/>
    </row>
    <row r="30" spans="1:14">
      <c r="A30" s="73">
        <f t="shared" si="24"/>
        <v>24</v>
      </c>
      <c r="B30" s="69">
        <f t="shared" si="24"/>
        <v>46197</v>
      </c>
      <c r="C30" s="69">
        <f t="shared" si="2"/>
        <v>46197</v>
      </c>
      <c r="D30" s="70">
        <v>0</v>
      </c>
      <c r="E30" s="69">
        <f t="shared" si="3"/>
        <v>46198</v>
      </c>
      <c r="F30" s="70">
        <v>0</v>
      </c>
      <c r="G30" s="71">
        <f t="shared" si="12"/>
        <v>1</v>
      </c>
      <c r="H30" s="72">
        <f t="shared" si="4"/>
        <v>10216049.220000001</v>
      </c>
      <c r="I30" s="72">
        <v>10260873.42</v>
      </c>
      <c r="J30" s="72">
        <f t="shared" si="21"/>
        <v>44824.199999999255</v>
      </c>
      <c r="K30" s="86">
        <f t="shared" si="22"/>
        <v>1867.674999999969</v>
      </c>
      <c r="L30" s="96"/>
    </row>
    <row r="31" spans="1:14">
      <c r="A31" s="73">
        <f t="shared" si="24"/>
        <v>25</v>
      </c>
      <c r="B31" s="69">
        <f t="shared" si="24"/>
        <v>46198</v>
      </c>
      <c r="C31" s="69">
        <f t="shared" si="2"/>
        <v>46198</v>
      </c>
      <c r="D31" s="70">
        <v>0</v>
      </c>
      <c r="E31" s="69">
        <f t="shared" si="3"/>
        <v>46199</v>
      </c>
      <c r="F31" s="70">
        <v>0</v>
      </c>
      <c r="G31" s="71">
        <f t="shared" si="12"/>
        <v>1</v>
      </c>
      <c r="H31" s="72">
        <f t="shared" si="4"/>
        <v>10260873.42</v>
      </c>
      <c r="I31" s="72">
        <v>10310989.369999999</v>
      </c>
      <c r="J31" s="72">
        <f t="shared" si="21"/>
        <v>50115.949999999255</v>
      </c>
      <c r="K31" s="86">
        <f t="shared" si="22"/>
        <v>2088.1645833333023</v>
      </c>
      <c r="L31" s="96"/>
    </row>
    <row r="32" spans="1:14">
      <c r="A32" s="73">
        <f t="shared" si="24"/>
        <v>26</v>
      </c>
      <c r="B32" s="69">
        <f t="shared" si="24"/>
        <v>46199</v>
      </c>
      <c r="C32" s="69">
        <f t="shared" si="2"/>
        <v>46199</v>
      </c>
      <c r="D32" s="70">
        <v>0</v>
      </c>
      <c r="E32" s="69">
        <f t="shared" si="3"/>
        <v>46200</v>
      </c>
      <c r="F32" s="70">
        <v>0</v>
      </c>
      <c r="G32" s="71">
        <f t="shared" si="12"/>
        <v>1</v>
      </c>
      <c r="H32" s="72">
        <f t="shared" si="4"/>
        <v>10310989.369999999</v>
      </c>
      <c r="I32" s="72">
        <v>10361319.689999999</v>
      </c>
      <c r="J32" s="72">
        <f t="shared" si="21"/>
        <v>50330.320000000298</v>
      </c>
      <c r="K32" s="86">
        <f t="shared" si="22"/>
        <v>2097.0966666666791</v>
      </c>
      <c r="L32" s="96"/>
    </row>
    <row r="33" spans="1:12">
      <c r="A33" s="73">
        <f t="shared" si="24"/>
        <v>27</v>
      </c>
      <c r="B33" s="69">
        <f t="shared" si="24"/>
        <v>46200</v>
      </c>
      <c r="C33" s="69">
        <f t="shared" si="2"/>
        <v>46200</v>
      </c>
      <c r="D33" s="70">
        <v>0</v>
      </c>
      <c r="E33" s="69">
        <f t="shared" si="3"/>
        <v>46201</v>
      </c>
      <c r="F33" s="70">
        <v>0</v>
      </c>
      <c r="G33" s="71">
        <f t="shared" si="12"/>
        <v>1</v>
      </c>
      <c r="H33" s="72">
        <f t="shared" si="4"/>
        <v>10361319.689999999</v>
      </c>
      <c r="I33" s="72">
        <v>10412990.18</v>
      </c>
      <c r="J33" s="72">
        <f t="shared" si="21"/>
        <v>51670.490000000224</v>
      </c>
      <c r="K33" s="86">
        <f t="shared" si="22"/>
        <v>2152.9370833333428</v>
      </c>
      <c r="L33" s="96"/>
    </row>
    <row r="34" spans="1:12">
      <c r="A34" s="73">
        <f t="shared" si="24"/>
        <v>28</v>
      </c>
      <c r="B34" s="69">
        <f t="shared" si="24"/>
        <v>46201</v>
      </c>
      <c r="C34" s="69">
        <f t="shared" si="2"/>
        <v>46201</v>
      </c>
      <c r="D34" s="70">
        <v>0</v>
      </c>
      <c r="E34" s="69">
        <f t="shared" si="3"/>
        <v>46202</v>
      </c>
      <c r="F34" s="70">
        <v>0</v>
      </c>
      <c r="G34" s="71">
        <f t="shared" si="12"/>
        <v>1</v>
      </c>
      <c r="H34" s="72">
        <f t="shared" si="4"/>
        <v>10412990.18</v>
      </c>
      <c r="I34" s="72">
        <v>10467331.34</v>
      </c>
      <c r="J34" s="72">
        <f t="shared" si="21"/>
        <v>54341.160000000149</v>
      </c>
      <c r="K34" s="86">
        <f t="shared" si="22"/>
        <v>2264.2150000000061</v>
      </c>
      <c r="L34" s="36"/>
    </row>
    <row r="35" spans="1:12">
      <c r="A35" s="73">
        <f t="shared" ref="A35:B35" si="25">A34+1</f>
        <v>29</v>
      </c>
      <c r="B35" s="69">
        <f t="shared" si="25"/>
        <v>46202</v>
      </c>
      <c r="C35" s="69">
        <f t="shared" ref="C35:C36" si="26">B35</f>
        <v>46202</v>
      </c>
      <c r="D35" s="70">
        <v>0</v>
      </c>
      <c r="E35" s="69">
        <f t="shared" ref="E35:E36" si="27">C35+1</f>
        <v>46203</v>
      </c>
      <c r="F35" s="70">
        <v>0</v>
      </c>
      <c r="G35" s="71">
        <f t="shared" ref="G35:G36" si="28">IFERROR(((E35-C35)+(F35-D35)),"")</f>
        <v>1</v>
      </c>
      <c r="H35" s="72">
        <f t="shared" si="4"/>
        <v>10467331.34</v>
      </c>
      <c r="I35" s="72">
        <v>10520960.949999999</v>
      </c>
      <c r="J35" s="72">
        <f t="shared" si="21"/>
        <v>53629.609999999404</v>
      </c>
      <c r="K35" s="86">
        <f t="shared" si="22"/>
        <v>2234.5670833333083</v>
      </c>
      <c r="L35" s="36"/>
    </row>
    <row r="36" spans="1:12">
      <c r="A36" s="73">
        <f t="shared" ref="A36:B36" si="29">A35+1</f>
        <v>30</v>
      </c>
      <c r="B36" s="69">
        <f t="shared" si="29"/>
        <v>46203</v>
      </c>
      <c r="C36" s="69">
        <f t="shared" si="26"/>
        <v>46203</v>
      </c>
      <c r="D36" s="70">
        <v>0</v>
      </c>
      <c r="E36" s="69">
        <f t="shared" si="27"/>
        <v>46204</v>
      </c>
      <c r="F36" s="70">
        <v>0</v>
      </c>
      <c r="G36" s="71">
        <f t="shared" si="28"/>
        <v>1</v>
      </c>
      <c r="H36" s="72">
        <f t="shared" si="4"/>
        <v>10520960.949999999</v>
      </c>
      <c r="I36" s="72">
        <v>10574434.77</v>
      </c>
      <c r="J36" s="72">
        <f t="shared" si="21"/>
        <v>53473.820000000298</v>
      </c>
      <c r="K36" s="86">
        <f t="shared" si="22"/>
        <v>2228.0758333333456</v>
      </c>
      <c r="L36" s="36"/>
    </row>
    <row r="37" spans="1:12">
      <c r="A37" s="74"/>
      <c r="B37" s="20"/>
      <c r="C37" s="20"/>
      <c r="D37" s="75"/>
      <c r="E37" s="20"/>
      <c r="F37" s="75"/>
      <c r="G37" s="75"/>
      <c r="H37" s="87"/>
      <c r="I37" s="87"/>
      <c r="J37" s="87"/>
      <c r="K37" s="40"/>
      <c r="L37" s="41"/>
    </row>
    <row r="38" spans="1:12">
      <c r="A38" s="77" t="s">
        <v>7</v>
      </c>
      <c r="B38" s="78"/>
      <c r="C38" s="78"/>
      <c r="D38" s="78"/>
      <c r="E38" s="78"/>
      <c r="F38" s="78"/>
      <c r="G38" s="79">
        <f>SUM(G7:G34)</f>
        <v>28</v>
      </c>
      <c r="H38" s="80"/>
      <c r="I38" s="80"/>
      <c r="J38" s="88">
        <f>SUM(J7:J37)</f>
        <v>1499059.8499999996</v>
      </c>
      <c r="K38" s="88">
        <f>AVERAGE(K7:K34)</f>
        <v>2071.3637202380951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G38/SUMPRODUCT((G7:G34&gt;0)*1)</f>
        <v>1</v>
      </c>
      <c r="H39" s="84"/>
      <c r="I39" s="84"/>
      <c r="J39" s="84"/>
      <c r="K39" s="84">
        <f>K38/SUMPRODUCT((K7:K34&gt;0)*1)</f>
        <v>73.977275722789116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ySplit="6" topLeftCell="A28" activePane="bottomLeft" state="frozen"/>
      <selection pane="bottomLeft" activeCell="J38" sqref="J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3" width="9.140625" style="1"/>
    <col min="14" max="14" width="11.7109375" style="1" customWidth="1"/>
    <col min="15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6" t="s">
        <v>157</v>
      </c>
      <c r="D2" s="5"/>
      <c r="E2" s="5"/>
      <c r="F2" s="5"/>
      <c r="L2" s="93" t="s">
        <v>146</v>
      </c>
    </row>
    <row r="3" spans="1:12">
      <c r="B3" s="5"/>
      <c r="C3" s="6" t="str">
        <f>ASAHIMAS!C3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471.07999999999691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1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</v>
      </c>
      <c r="E7" s="68">
        <f t="shared" ref="E7:E13" si="0">C7+1</f>
        <v>46175</v>
      </c>
      <c r="F7" s="194">
        <v>0</v>
      </c>
      <c r="G7" s="71">
        <f>IFERROR(((E7-C7)+(F7-D7)),"")</f>
        <v>1</v>
      </c>
      <c r="H7" s="72">
        <v>1547197.55</v>
      </c>
      <c r="I7" s="72">
        <v>1556951.25</v>
      </c>
      <c r="J7" s="72">
        <f t="shared" ref="J7" si="1">I7-H7</f>
        <v>9753.6999999999534</v>
      </c>
      <c r="K7" s="86">
        <f t="shared" ref="K7" si="2">J7/24</f>
        <v>406.40416666666471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4" si="3">B8</f>
        <v>46175</v>
      </c>
      <c r="D8" s="70">
        <v>0</v>
      </c>
      <c r="E8" s="69">
        <f t="shared" si="0"/>
        <v>46176</v>
      </c>
      <c r="F8" s="70">
        <v>0</v>
      </c>
      <c r="G8" s="71">
        <f>IFERROR(((E8-C8)+(F8-D8)),"")</f>
        <v>1</v>
      </c>
      <c r="H8" s="72">
        <f t="shared" ref="H8:H36" si="4">I7</f>
        <v>1556951.25</v>
      </c>
      <c r="I8" s="72">
        <v>1566782.93</v>
      </c>
      <c r="J8" s="72">
        <f t="shared" ref="J8" si="5">I8-H8</f>
        <v>9831.6799999999348</v>
      </c>
      <c r="K8" s="86">
        <f t="shared" ref="K8" si="6">J8/24</f>
        <v>409.65333333333064</v>
      </c>
      <c r="L8" s="36"/>
    </row>
    <row r="9" spans="1:12">
      <c r="A9" s="73">
        <f t="shared" ref="A9:B24" si="7">A8+1</f>
        <v>3</v>
      </c>
      <c r="B9" s="69">
        <f t="shared" si="7"/>
        <v>46176</v>
      </c>
      <c r="C9" s="69">
        <f t="shared" si="3"/>
        <v>46176</v>
      </c>
      <c r="D9" s="70">
        <v>0</v>
      </c>
      <c r="E9" s="69">
        <f t="shared" si="0"/>
        <v>46177</v>
      </c>
      <c r="F9" s="70">
        <v>0</v>
      </c>
      <c r="G9" s="71">
        <f>IFERROR(((E9-C9)+(F9-D9)),"")</f>
        <v>1</v>
      </c>
      <c r="H9" s="72">
        <f t="shared" si="4"/>
        <v>1566782.93</v>
      </c>
      <c r="I9" s="72">
        <v>1576921.54</v>
      </c>
      <c r="J9" s="72">
        <f t="shared" ref="J9" si="8">I9-H9</f>
        <v>10138.610000000102</v>
      </c>
      <c r="K9" s="86">
        <f t="shared" ref="K9" si="9">J9/24</f>
        <v>422.44208333333762</v>
      </c>
      <c r="L9" s="36"/>
    </row>
    <row r="10" spans="1:12">
      <c r="A10" s="73">
        <f t="shared" si="7"/>
        <v>4</v>
      </c>
      <c r="B10" s="69">
        <f t="shared" si="7"/>
        <v>46177</v>
      </c>
      <c r="C10" s="69">
        <f t="shared" si="3"/>
        <v>46177</v>
      </c>
      <c r="D10" s="70">
        <v>0</v>
      </c>
      <c r="E10" s="69">
        <f t="shared" si="0"/>
        <v>46178</v>
      </c>
      <c r="F10" s="70">
        <v>0</v>
      </c>
      <c r="G10" s="71">
        <f>IFERROR(((E10-C10)+(F10-D10)),"")</f>
        <v>1</v>
      </c>
      <c r="H10" s="72">
        <f t="shared" si="4"/>
        <v>1576921.54</v>
      </c>
      <c r="I10" s="72">
        <v>1586813.18</v>
      </c>
      <c r="J10" s="72">
        <f t="shared" ref="J10" si="10">I10-H10</f>
        <v>9891.6399999998976</v>
      </c>
      <c r="K10" s="86">
        <f t="shared" ref="K10" si="11">J10/24</f>
        <v>412.15166666666238</v>
      </c>
      <c r="L10" s="36"/>
    </row>
    <row r="11" spans="1:12">
      <c r="A11" s="73">
        <f t="shared" si="7"/>
        <v>5</v>
      </c>
      <c r="B11" s="69">
        <f t="shared" si="7"/>
        <v>46178</v>
      </c>
      <c r="C11" s="69">
        <f t="shared" si="3"/>
        <v>46178</v>
      </c>
      <c r="D11" s="70">
        <v>0</v>
      </c>
      <c r="E11" s="69">
        <f t="shared" si="0"/>
        <v>46179</v>
      </c>
      <c r="F11" s="70">
        <v>0</v>
      </c>
      <c r="G11" s="71">
        <f t="shared" ref="G11:G34" si="12">IFERROR(((E11-C11)+(F11-D11)),"")</f>
        <v>1</v>
      </c>
      <c r="H11" s="72">
        <f t="shared" si="4"/>
        <v>1586813.18</v>
      </c>
      <c r="I11" s="72">
        <v>1596983.9</v>
      </c>
      <c r="J11" s="72">
        <f t="shared" ref="J11" si="13">I11-H11</f>
        <v>10170.719999999972</v>
      </c>
      <c r="K11" s="86">
        <f t="shared" ref="K11" si="14">J11/24</f>
        <v>423.77999999999884</v>
      </c>
      <c r="L11" s="36"/>
    </row>
    <row r="12" spans="1:12">
      <c r="A12" s="73">
        <f t="shared" si="7"/>
        <v>6</v>
      </c>
      <c r="B12" s="69">
        <f t="shared" si="7"/>
        <v>46179</v>
      </c>
      <c r="C12" s="69">
        <f t="shared" si="3"/>
        <v>46179</v>
      </c>
      <c r="D12" s="70">
        <v>0</v>
      </c>
      <c r="E12" s="69">
        <f t="shared" si="0"/>
        <v>46180</v>
      </c>
      <c r="F12" s="70">
        <v>0</v>
      </c>
      <c r="G12" s="71">
        <f t="shared" si="12"/>
        <v>1</v>
      </c>
      <c r="H12" s="72">
        <f t="shared" si="4"/>
        <v>1596983.9</v>
      </c>
      <c r="I12" s="72">
        <v>1607810.97</v>
      </c>
      <c r="J12" s="72">
        <f t="shared" ref="J12" si="15">I12-H12</f>
        <v>10827.070000000065</v>
      </c>
      <c r="K12" s="86">
        <f t="shared" ref="K12" si="16">J12/24</f>
        <v>451.12791666666936</v>
      </c>
      <c r="L12" s="36"/>
    </row>
    <row r="13" spans="1:12">
      <c r="A13" s="73">
        <f t="shared" si="7"/>
        <v>7</v>
      </c>
      <c r="B13" s="69">
        <f t="shared" si="7"/>
        <v>46180</v>
      </c>
      <c r="C13" s="69">
        <f t="shared" si="3"/>
        <v>46180</v>
      </c>
      <c r="D13" s="70">
        <v>0</v>
      </c>
      <c r="E13" s="69">
        <f t="shared" si="0"/>
        <v>46181</v>
      </c>
      <c r="F13" s="70">
        <v>0</v>
      </c>
      <c r="G13" s="71">
        <f t="shared" si="12"/>
        <v>1</v>
      </c>
      <c r="H13" s="72">
        <f t="shared" si="4"/>
        <v>1607810.97</v>
      </c>
      <c r="I13" s="72">
        <v>1617222.27</v>
      </c>
      <c r="J13" s="72">
        <f t="shared" ref="J13" si="17">I13-H13</f>
        <v>9411.3000000000466</v>
      </c>
      <c r="K13" s="86">
        <f t="shared" ref="K13" si="18">J13/24</f>
        <v>392.13750000000192</v>
      </c>
      <c r="L13" s="36"/>
    </row>
    <row r="14" spans="1:12">
      <c r="A14" s="73">
        <f t="shared" si="7"/>
        <v>8</v>
      </c>
      <c r="B14" s="69">
        <f t="shared" si="7"/>
        <v>46181</v>
      </c>
      <c r="C14" s="69">
        <f t="shared" si="3"/>
        <v>46181</v>
      </c>
      <c r="D14" s="70">
        <v>0</v>
      </c>
      <c r="E14" s="69">
        <f t="shared" ref="E14" si="19">C14+1</f>
        <v>46182</v>
      </c>
      <c r="F14" s="70">
        <v>0</v>
      </c>
      <c r="G14" s="71">
        <f t="shared" si="12"/>
        <v>1</v>
      </c>
      <c r="H14" s="72">
        <f t="shared" si="4"/>
        <v>1617222.27</v>
      </c>
      <c r="I14" s="72">
        <v>1627324.88</v>
      </c>
      <c r="J14" s="72">
        <f t="shared" ref="J14" si="20">I14-H14</f>
        <v>10102.60999999987</v>
      </c>
      <c r="K14" s="86">
        <f t="shared" ref="K14" si="21">J14/24</f>
        <v>420.9420833333279</v>
      </c>
      <c r="L14" s="36"/>
    </row>
    <row r="15" spans="1:12">
      <c r="A15" s="73">
        <f t="shared" si="7"/>
        <v>9</v>
      </c>
      <c r="B15" s="69">
        <f t="shared" si="7"/>
        <v>46182</v>
      </c>
      <c r="C15" s="69">
        <f t="shared" si="3"/>
        <v>46182</v>
      </c>
      <c r="D15" s="70">
        <v>0</v>
      </c>
      <c r="E15" s="69">
        <f t="shared" ref="E15" si="22">C15+1</f>
        <v>46183</v>
      </c>
      <c r="F15" s="70">
        <v>0</v>
      </c>
      <c r="G15" s="71">
        <f t="shared" si="12"/>
        <v>1</v>
      </c>
      <c r="H15" s="72">
        <f t="shared" si="4"/>
        <v>1627324.88</v>
      </c>
      <c r="I15" s="72">
        <v>1638080.43</v>
      </c>
      <c r="J15" s="72">
        <f t="shared" ref="J15:J36" si="23">I15-H15</f>
        <v>10755.550000000047</v>
      </c>
      <c r="K15" s="86">
        <f t="shared" ref="K15:K36" si="24">J15/24</f>
        <v>448.14791666666861</v>
      </c>
      <c r="L15" s="96"/>
    </row>
    <row r="16" spans="1:12">
      <c r="A16" s="73">
        <f t="shared" si="7"/>
        <v>10</v>
      </c>
      <c r="B16" s="69">
        <f t="shared" si="7"/>
        <v>46183</v>
      </c>
      <c r="C16" s="69">
        <f t="shared" si="3"/>
        <v>46183</v>
      </c>
      <c r="D16" s="70">
        <v>0</v>
      </c>
      <c r="E16" s="69">
        <f t="shared" ref="E16:E34" si="25">C16+1</f>
        <v>46184</v>
      </c>
      <c r="F16" s="70">
        <v>0</v>
      </c>
      <c r="G16" s="71">
        <f t="shared" si="12"/>
        <v>1</v>
      </c>
      <c r="H16" s="72">
        <f t="shared" si="4"/>
        <v>1638080.43</v>
      </c>
      <c r="I16" s="72">
        <v>1649297.15</v>
      </c>
      <c r="J16" s="72">
        <f t="shared" si="23"/>
        <v>11216.719999999972</v>
      </c>
      <c r="K16" s="86">
        <f t="shared" si="24"/>
        <v>467.36333333333215</v>
      </c>
      <c r="L16" s="96"/>
    </row>
    <row r="17" spans="1:14">
      <c r="A17" s="73">
        <f t="shared" si="7"/>
        <v>11</v>
      </c>
      <c r="B17" s="69">
        <f t="shared" si="7"/>
        <v>46184</v>
      </c>
      <c r="C17" s="69">
        <f t="shared" si="3"/>
        <v>46184</v>
      </c>
      <c r="D17" s="70">
        <v>0</v>
      </c>
      <c r="E17" s="69">
        <f t="shared" si="25"/>
        <v>46185</v>
      </c>
      <c r="F17" s="70">
        <v>0</v>
      </c>
      <c r="G17" s="71">
        <f t="shared" si="12"/>
        <v>1</v>
      </c>
      <c r="H17" s="72">
        <f t="shared" si="4"/>
        <v>1649297.15</v>
      </c>
      <c r="I17" s="72">
        <v>1660184.94</v>
      </c>
      <c r="J17" s="72">
        <f t="shared" si="23"/>
        <v>10887.790000000037</v>
      </c>
      <c r="K17" s="86">
        <f t="shared" si="24"/>
        <v>453.6579166666682</v>
      </c>
      <c r="L17" s="96"/>
    </row>
    <row r="18" spans="1:14">
      <c r="A18" s="73">
        <f t="shared" si="7"/>
        <v>12</v>
      </c>
      <c r="B18" s="69">
        <f t="shared" si="7"/>
        <v>46185</v>
      </c>
      <c r="C18" s="69">
        <f t="shared" si="3"/>
        <v>46185</v>
      </c>
      <c r="D18" s="70">
        <v>0</v>
      </c>
      <c r="E18" s="69">
        <f t="shared" si="25"/>
        <v>46186</v>
      </c>
      <c r="F18" s="70">
        <v>0</v>
      </c>
      <c r="G18" s="71">
        <f t="shared" si="12"/>
        <v>1</v>
      </c>
      <c r="H18" s="72">
        <f t="shared" si="4"/>
        <v>1660184.94</v>
      </c>
      <c r="I18" s="72">
        <v>1671182.77</v>
      </c>
      <c r="J18" s="72">
        <f t="shared" si="23"/>
        <v>10997.830000000075</v>
      </c>
      <c r="K18" s="86">
        <f t="shared" si="24"/>
        <v>458.24291666666977</v>
      </c>
      <c r="L18" s="96"/>
      <c r="N18" s="3"/>
    </row>
    <row r="19" spans="1:14">
      <c r="A19" s="73">
        <f t="shared" si="7"/>
        <v>13</v>
      </c>
      <c r="B19" s="69">
        <f t="shared" si="7"/>
        <v>46186</v>
      </c>
      <c r="C19" s="69">
        <f t="shared" si="3"/>
        <v>46186</v>
      </c>
      <c r="D19" s="70">
        <v>0</v>
      </c>
      <c r="E19" s="69">
        <f t="shared" si="25"/>
        <v>46187</v>
      </c>
      <c r="F19" s="70">
        <v>0</v>
      </c>
      <c r="G19" s="71">
        <f t="shared" si="12"/>
        <v>1</v>
      </c>
      <c r="H19" s="72">
        <f t="shared" si="4"/>
        <v>1671182.77</v>
      </c>
      <c r="I19" s="72">
        <v>1681875.64</v>
      </c>
      <c r="J19" s="72">
        <f t="shared" si="23"/>
        <v>10692.869999999879</v>
      </c>
      <c r="K19" s="86">
        <f t="shared" si="24"/>
        <v>445.53624999999494</v>
      </c>
      <c r="L19" s="96"/>
    </row>
    <row r="20" spans="1:14">
      <c r="A20" s="73">
        <f t="shared" si="7"/>
        <v>14</v>
      </c>
      <c r="B20" s="69">
        <f t="shared" si="7"/>
        <v>46187</v>
      </c>
      <c r="C20" s="69">
        <f t="shared" si="3"/>
        <v>46187</v>
      </c>
      <c r="D20" s="70">
        <v>0</v>
      </c>
      <c r="E20" s="69">
        <f t="shared" si="25"/>
        <v>46188</v>
      </c>
      <c r="F20" s="70">
        <v>0</v>
      </c>
      <c r="G20" s="71">
        <f t="shared" si="12"/>
        <v>1</v>
      </c>
      <c r="H20" s="72">
        <f t="shared" si="4"/>
        <v>1681875.64</v>
      </c>
      <c r="I20" s="72">
        <v>1692668.07</v>
      </c>
      <c r="J20" s="72">
        <f t="shared" si="23"/>
        <v>10792.430000000168</v>
      </c>
      <c r="K20" s="86">
        <f t="shared" si="24"/>
        <v>449.6845833333403</v>
      </c>
      <c r="L20" s="96"/>
    </row>
    <row r="21" spans="1:14">
      <c r="A21" s="73">
        <f t="shared" si="7"/>
        <v>15</v>
      </c>
      <c r="B21" s="69">
        <f t="shared" si="7"/>
        <v>46188</v>
      </c>
      <c r="C21" s="69">
        <f t="shared" si="3"/>
        <v>46188</v>
      </c>
      <c r="D21" s="70">
        <v>0</v>
      </c>
      <c r="E21" s="69">
        <f t="shared" si="25"/>
        <v>46189</v>
      </c>
      <c r="F21" s="70">
        <v>0</v>
      </c>
      <c r="G21" s="71">
        <f t="shared" si="12"/>
        <v>1</v>
      </c>
      <c r="H21" s="72">
        <f t="shared" si="4"/>
        <v>1692668.07</v>
      </c>
      <c r="I21" s="195">
        <v>1703612.7</v>
      </c>
      <c r="J21" s="72">
        <f t="shared" si="23"/>
        <v>10944.629999999888</v>
      </c>
      <c r="K21" s="86">
        <f t="shared" si="24"/>
        <v>456.02624999999534</v>
      </c>
      <c r="L21" s="96"/>
      <c r="N21" s="72"/>
    </row>
    <row r="22" spans="1:14">
      <c r="A22" s="73">
        <f t="shared" si="7"/>
        <v>16</v>
      </c>
      <c r="B22" s="69">
        <f t="shared" si="7"/>
        <v>46189</v>
      </c>
      <c r="C22" s="69">
        <f t="shared" si="3"/>
        <v>46189</v>
      </c>
      <c r="D22" s="70">
        <v>0</v>
      </c>
      <c r="E22" s="69">
        <f t="shared" si="25"/>
        <v>46190</v>
      </c>
      <c r="F22" s="70">
        <v>0</v>
      </c>
      <c r="G22" s="71">
        <f t="shared" si="12"/>
        <v>1</v>
      </c>
      <c r="H22" s="72">
        <f t="shared" si="4"/>
        <v>1703612.7</v>
      </c>
      <c r="I22" s="72">
        <v>1714605.33</v>
      </c>
      <c r="J22" s="72">
        <f t="shared" si="23"/>
        <v>10992.630000000121</v>
      </c>
      <c r="K22" s="86">
        <f t="shared" si="24"/>
        <v>458.02625000000506</v>
      </c>
      <c r="L22" s="36"/>
    </row>
    <row r="23" spans="1:14">
      <c r="A23" s="73">
        <f t="shared" si="7"/>
        <v>17</v>
      </c>
      <c r="B23" s="69">
        <f t="shared" si="7"/>
        <v>46190</v>
      </c>
      <c r="C23" s="69">
        <f t="shared" si="3"/>
        <v>46190</v>
      </c>
      <c r="D23" s="70">
        <v>0</v>
      </c>
      <c r="E23" s="69">
        <f t="shared" si="25"/>
        <v>46191</v>
      </c>
      <c r="F23" s="70">
        <v>0</v>
      </c>
      <c r="G23" s="71">
        <f t="shared" si="12"/>
        <v>1</v>
      </c>
      <c r="H23" s="72">
        <f t="shared" si="4"/>
        <v>1714605.33</v>
      </c>
      <c r="I23" s="72">
        <v>1725780.82</v>
      </c>
      <c r="J23" s="72">
        <f t="shared" si="23"/>
        <v>11175.489999999991</v>
      </c>
      <c r="K23" s="86">
        <f t="shared" si="24"/>
        <v>465.64541666666628</v>
      </c>
      <c r="L23" s="96"/>
    </row>
    <row r="24" spans="1:14">
      <c r="A24" s="73">
        <f t="shared" si="7"/>
        <v>18</v>
      </c>
      <c r="B24" s="69">
        <f t="shared" si="7"/>
        <v>46191</v>
      </c>
      <c r="C24" s="69">
        <f t="shared" si="3"/>
        <v>46191</v>
      </c>
      <c r="D24" s="70">
        <v>0</v>
      </c>
      <c r="E24" s="69">
        <f t="shared" si="25"/>
        <v>46192</v>
      </c>
      <c r="F24" s="70">
        <v>0</v>
      </c>
      <c r="G24" s="71">
        <f t="shared" si="12"/>
        <v>1</v>
      </c>
      <c r="H24" s="72">
        <f t="shared" si="4"/>
        <v>1725780.82</v>
      </c>
      <c r="I24" s="72">
        <v>1736660.93</v>
      </c>
      <c r="J24" s="72">
        <f t="shared" si="23"/>
        <v>10880.10999999987</v>
      </c>
      <c r="K24" s="86">
        <f t="shared" si="24"/>
        <v>453.33791666666122</v>
      </c>
      <c r="L24" s="96"/>
    </row>
    <row r="25" spans="1:14">
      <c r="A25" s="73">
        <f t="shared" ref="A25:B36" si="26">A24+1</f>
        <v>19</v>
      </c>
      <c r="B25" s="69">
        <f t="shared" si="26"/>
        <v>46192</v>
      </c>
      <c r="C25" s="69">
        <f t="shared" si="3"/>
        <v>46192</v>
      </c>
      <c r="D25" s="70">
        <v>0</v>
      </c>
      <c r="E25" s="69">
        <f t="shared" si="25"/>
        <v>46193</v>
      </c>
      <c r="F25" s="70">
        <v>0</v>
      </c>
      <c r="G25" s="71">
        <f t="shared" si="12"/>
        <v>1</v>
      </c>
      <c r="H25" s="72">
        <f t="shared" si="4"/>
        <v>1736660.93</v>
      </c>
      <c r="I25" s="72">
        <v>1747504.23</v>
      </c>
      <c r="J25" s="72">
        <f t="shared" si="23"/>
        <v>10843.300000000047</v>
      </c>
      <c r="K25" s="86">
        <f t="shared" si="24"/>
        <v>451.80416666666861</v>
      </c>
      <c r="L25" s="96"/>
    </row>
    <row r="26" spans="1:14">
      <c r="A26" s="73">
        <f t="shared" si="26"/>
        <v>20</v>
      </c>
      <c r="B26" s="69">
        <f t="shared" si="26"/>
        <v>46193</v>
      </c>
      <c r="C26" s="69">
        <f t="shared" si="3"/>
        <v>46193</v>
      </c>
      <c r="D26" s="70">
        <v>0</v>
      </c>
      <c r="E26" s="69">
        <f t="shared" si="25"/>
        <v>46194</v>
      </c>
      <c r="F26" s="70">
        <v>0</v>
      </c>
      <c r="G26" s="71">
        <f t="shared" si="12"/>
        <v>1</v>
      </c>
      <c r="H26" s="72">
        <f t="shared" si="4"/>
        <v>1747504.23</v>
      </c>
      <c r="I26" s="72">
        <v>1758383.97</v>
      </c>
      <c r="J26" s="72">
        <f t="shared" si="23"/>
        <v>10879.739999999991</v>
      </c>
      <c r="K26" s="86">
        <f t="shared" si="24"/>
        <v>453.32249999999959</v>
      </c>
      <c r="L26" s="96"/>
    </row>
    <row r="27" spans="1:14">
      <c r="A27" s="73">
        <f t="shared" si="26"/>
        <v>21</v>
      </c>
      <c r="B27" s="69">
        <f t="shared" si="26"/>
        <v>46194</v>
      </c>
      <c r="C27" s="69">
        <f t="shared" si="3"/>
        <v>46194</v>
      </c>
      <c r="D27" s="70">
        <v>0</v>
      </c>
      <c r="E27" s="69">
        <f t="shared" si="25"/>
        <v>46195</v>
      </c>
      <c r="F27" s="70">
        <v>0</v>
      </c>
      <c r="G27" s="71">
        <f t="shared" si="12"/>
        <v>1</v>
      </c>
      <c r="H27" s="72">
        <f t="shared" si="4"/>
        <v>1758383.97</v>
      </c>
      <c r="I27" s="72">
        <v>1769184.26</v>
      </c>
      <c r="J27" s="72">
        <f t="shared" si="23"/>
        <v>10800.290000000037</v>
      </c>
      <c r="K27" s="86">
        <f t="shared" si="24"/>
        <v>450.01208333333489</v>
      </c>
      <c r="L27" s="96"/>
    </row>
    <row r="28" spans="1:14">
      <c r="A28" s="73">
        <f t="shared" si="26"/>
        <v>22</v>
      </c>
      <c r="B28" s="69">
        <f t="shared" si="26"/>
        <v>46195</v>
      </c>
      <c r="C28" s="69">
        <f t="shared" si="3"/>
        <v>46195</v>
      </c>
      <c r="D28" s="70">
        <v>0</v>
      </c>
      <c r="E28" s="69">
        <f t="shared" si="25"/>
        <v>46196</v>
      </c>
      <c r="F28" s="70">
        <v>0</v>
      </c>
      <c r="G28" s="71">
        <f t="shared" si="12"/>
        <v>1</v>
      </c>
      <c r="H28" s="72">
        <f t="shared" si="4"/>
        <v>1769184.26</v>
      </c>
      <c r="I28" s="72">
        <v>1780181.68</v>
      </c>
      <c r="J28" s="72">
        <f t="shared" si="23"/>
        <v>10997.419999999925</v>
      </c>
      <c r="K28" s="86">
        <f t="shared" si="24"/>
        <v>458.22583333333023</v>
      </c>
      <c r="L28" s="96"/>
    </row>
    <row r="29" spans="1:14">
      <c r="A29" s="73">
        <f t="shared" si="26"/>
        <v>23</v>
      </c>
      <c r="B29" s="69">
        <f t="shared" si="26"/>
        <v>46196</v>
      </c>
      <c r="C29" s="69">
        <f t="shared" si="3"/>
        <v>46196</v>
      </c>
      <c r="D29" s="70">
        <v>0</v>
      </c>
      <c r="E29" s="69">
        <f t="shared" si="25"/>
        <v>46197</v>
      </c>
      <c r="F29" s="70">
        <v>0</v>
      </c>
      <c r="G29" s="71">
        <f t="shared" si="12"/>
        <v>1</v>
      </c>
      <c r="H29" s="72">
        <f t="shared" si="4"/>
        <v>1780181.68</v>
      </c>
      <c r="I29" s="72">
        <v>1791060.8</v>
      </c>
      <c r="J29" s="72">
        <f t="shared" si="23"/>
        <v>10879.120000000112</v>
      </c>
      <c r="K29" s="86">
        <f t="shared" si="24"/>
        <v>453.29666666667134</v>
      </c>
      <c r="L29" s="96"/>
    </row>
    <row r="30" spans="1:14">
      <c r="A30" s="73">
        <f t="shared" si="26"/>
        <v>24</v>
      </c>
      <c r="B30" s="69">
        <f t="shared" si="26"/>
        <v>46197</v>
      </c>
      <c r="C30" s="69">
        <f t="shared" si="3"/>
        <v>46197</v>
      </c>
      <c r="D30" s="70">
        <v>0</v>
      </c>
      <c r="E30" s="69">
        <f t="shared" si="25"/>
        <v>46198</v>
      </c>
      <c r="F30" s="70">
        <v>0</v>
      </c>
      <c r="G30" s="71">
        <f t="shared" si="12"/>
        <v>1</v>
      </c>
      <c r="H30" s="72">
        <f t="shared" si="4"/>
        <v>1791060.8</v>
      </c>
      <c r="I30" s="4">
        <v>1802035.23</v>
      </c>
      <c r="J30" s="72">
        <f t="shared" si="23"/>
        <v>10974.429999999935</v>
      </c>
      <c r="K30" s="86">
        <f t="shared" si="24"/>
        <v>457.26791666666395</v>
      </c>
      <c r="L30" s="96"/>
    </row>
    <row r="31" spans="1:14">
      <c r="A31" s="73">
        <f t="shared" si="26"/>
        <v>25</v>
      </c>
      <c r="B31" s="69">
        <f t="shared" si="26"/>
        <v>46198</v>
      </c>
      <c r="C31" s="69">
        <f t="shared" si="3"/>
        <v>46198</v>
      </c>
      <c r="D31" s="70">
        <v>0</v>
      </c>
      <c r="E31" s="69">
        <f t="shared" si="25"/>
        <v>46199</v>
      </c>
      <c r="F31" s="70">
        <v>0</v>
      </c>
      <c r="G31" s="71">
        <f t="shared" si="12"/>
        <v>1</v>
      </c>
      <c r="H31" s="72">
        <f t="shared" si="4"/>
        <v>1802035.23</v>
      </c>
      <c r="I31" s="72">
        <v>1813341.15</v>
      </c>
      <c r="J31" s="72">
        <f t="shared" si="23"/>
        <v>11305.919999999925</v>
      </c>
      <c r="K31" s="86">
        <f t="shared" si="24"/>
        <v>471.07999999999691</v>
      </c>
      <c r="L31" s="96"/>
    </row>
    <row r="32" spans="1:14">
      <c r="A32" s="73">
        <f t="shared" si="26"/>
        <v>26</v>
      </c>
      <c r="B32" s="69">
        <f t="shared" si="26"/>
        <v>46199</v>
      </c>
      <c r="C32" s="69">
        <f t="shared" si="3"/>
        <v>46199</v>
      </c>
      <c r="D32" s="70">
        <v>0</v>
      </c>
      <c r="E32" s="69">
        <f t="shared" si="25"/>
        <v>46200</v>
      </c>
      <c r="F32" s="70">
        <v>0</v>
      </c>
      <c r="G32" s="71">
        <f t="shared" si="12"/>
        <v>1</v>
      </c>
      <c r="H32" s="72">
        <f t="shared" si="4"/>
        <v>1813341.15</v>
      </c>
      <c r="I32" s="72">
        <v>1824233.06</v>
      </c>
      <c r="J32" s="72">
        <f t="shared" si="23"/>
        <v>10891.910000000149</v>
      </c>
      <c r="K32" s="86">
        <f t="shared" si="24"/>
        <v>453.82958333333954</v>
      </c>
      <c r="L32" s="96"/>
    </row>
    <row r="33" spans="1:12">
      <c r="A33" s="73">
        <f t="shared" si="26"/>
        <v>27</v>
      </c>
      <c r="B33" s="69">
        <f t="shared" si="26"/>
        <v>46200</v>
      </c>
      <c r="C33" s="69">
        <f t="shared" si="3"/>
        <v>46200</v>
      </c>
      <c r="D33" s="70">
        <v>0</v>
      </c>
      <c r="E33" s="69">
        <f t="shared" si="25"/>
        <v>46201</v>
      </c>
      <c r="F33" s="70">
        <v>0</v>
      </c>
      <c r="G33" s="71">
        <f t="shared" si="12"/>
        <v>1</v>
      </c>
      <c r="H33" s="72">
        <f t="shared" si="4"/>
        <v>1824233.06</v>
      </c>
      <c r="I33" s="72">
        <v>1834656.04</v>
      </c>
      <c r="J33" s="72">
        <f t="shared" si="23"/>
        <v>10422.979999999981</v>
      </c>
      <c r="K33" s="86">
        <f t="shared" si="24"/>
        <v>434.29083333333256</v>
      </c>
      <c r="L33" s="96"/>
    </row>
    <row r="34" spans="1:12">
      <c r="A34" s="73">
        <f t="shared" si="26"/>
        <v>28</v>
      </c>
      <c r="B34" s="69">
        <f t="shared" si="26"/>
        <v>46201</v>
      </c>
      <c r="C34" s="69">
        <f t="shared" si="3"/>
        <v>46201</v>
      </c>
      <c r="D34" s="70">
        <v>0</v>
      </c>
      <c r="E34" s="69">
        <f t="shared" si="25"/>
        <v>46202</v>
      </c>
      <c r="F34" s="70">
        <v>0</v>
      </c>
      <c r="G34" s="71">
        <f t="shared" si="12"/>
        <v>1</v>
      </c>
      <c r="H34" s="72">
        <f t="shared" si="4"/>
        <v>1834656.04</v>
      </c>
      <c r="I34" s="72">
        <v>1845492.95</v>
      </c>
      <c r="J34" s="72">
        <f t="shared" si="23"/>
        <v>10836.909999999916</v>
      </c>
      <c r="K34" s="86">
        <f t="shared" si="24"/>
        <v>451.53791666666319</v>
      </c>
      <c r="L34" s="36"/>
    </row>
    <row r="35" spans="1:12">
      <c r="A35" s="73">
        <f t="shared" si="26"/>
        <v>29</v>
      </c>
      <c r="B35" s="69">
        <f t="shared" si="26"/>
        <v>46202</v>
      </c>
      <c r="C35" s="69">
        <f t="shared" ref="C35" si="27">B35</f>
        <v>46202</v>
      </c>
      <c r="D35" s="70">
        <v>0</v>
      </c>
      <c r="E35" s="69">
        <f t="shared" ref="E35" si="28">C35+1</f>
        <v>46203</v>
      </c>
      <c r="F35" s="70">
        <v>0</v>
      </c>
      <c r="G35" s="71">
        <f t="shared" ref="G35" si="29">IFERROR(((E35-C35)+(F35-D35)),"")</f>
        <v>1</v>
      </c>
      <c r="H35" s="72">
        <f t="shared" si="4"/>
        <v>1845492.95</v>
      </c>
      <c r="I35" s="72">
        <v>1856340.75</v>
      </c>
      <c r="J35" s="72">
        <f t="shared" si="23"/>
        <v>10847.800000000047</v>
      </c>
      <c r="K35" s="86">
        <f t="shared" si="24"/>
        <v>451.99166666666861</v>
      </c>
      <c r="L35" s="36"/>
    </row>
    <row r="36" spans="1:12">
      <c r="A36" s="73">
        <f t="shared" si="26"/>
        <v>30</v>
      </c>
      <c r="B36" s="69">
        <f t="shared" si="26"/>
        <v>46203</v>
      </c>
      <c r="C36" s="69">
        <f t="shared" ref="C36" si="30">B36</f>
        <v>46203</v>
      </c>
      <c r="D36" s="70">
        <v>0</v>
      </c>
      <c r="E36" s="69">
        <f t="shared" ref="E36" si="31">C36+1</f>
        <v>46204</v>
      </c>
      <c r="F36" s="70">
        <v>0</v>
      </c>
      <c r="G36" s="71">
        <f t="shared" ref="G36" si="32">IFERROR(((E36-C36)+(F36-D36)),"")</f>
        <v>1</v>
      </c>
      <c r="H36" s="72">
        <f t="shared" si="4"/>
        <v>1856340.75</v>
      </c>
      <c r="I36" s="72">
        <v>1866962.13</v>
      </c>
      <c r="J36" s="72">
        <f t="shared" si="23"/>
        <v>10621.379999999888</v>
      </c>
      <c r="K36" s="86">
        <f t="shared" si="24"/>
        <v>442.55749999999534</v>
      </c>
      <c r="L36" s="36"/>
    </row>
    <row r="37" spans="1:12">
      <c r="A37" s="74"/>
      <c r="B37" s="20"/>
      <c r="C37" s="20"/>
      <c r="D37" s="75"/>
      <c r="E37" s="20"/>
      <c r="F37" s="75"/>
      <c r="G37" s="75"/>
      <c r="H37" s="87"/>
      <c r="I37" s="87"/>
      <c r="J37" s="87"/>
      <c r="K37" s="40"/>
      <c r="L37" s="41"/>
    </row>
    <row r="38" spans="1:12">
      <c r="A38" s="77" t="s">
        <v>7</v>
      </c>
      <c r="B38" s="78"/>
      <c r="C38" s="78"/>
      <c r="D38" s="78"/>
      <c r="E38" s="78"/>
      <c r="F38" s="78"/>
      <c r="G38" s="79">
        <f>SUM(G7:G34)</f>
        <v>28</v>
      </c>
      <c r="H38" s="80"/>
      <c r="I38" s="80"/>
      <c r="J38" s="88">
        <f>SUM(J7:J37)</f>
        <v>319764.57999999984</v>
      </c>
      <c r="K38" s="88">
        <f>AVERAGE(K7:K34)</f>
        <v>443.8919642857141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 cm="1">
        <f t="array" ref="G39">G38/SUMPRODUCT((G7:G34&gt;0)*1)</f>
        <v>1</v>
      </c>
      <c r="H39" s="84"/>
      <c r="I39" s="84"/>
      <c r="J39" s="84"/>
      <c r="K39" s="84" cm="1">
        <f t="array" ref="K39">K38/SUMPRODUCT((K7:K34&gt;0)*1)</f>
        <v>15.853284438775503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ySplit="6" topLeftCell="A22" activePane="bottomLeft" state="frozen"/>
      <selection pane="bottomLeft" activeCell="H36" sqref="H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6" t="s">
        <v>158</v>
      </c>
      <c r="D2" s="5"/>
      <c r="E2" s="5"/>
      <c r="F2" s="5"/>
      <c r="L2" s="93" t="s">
        <v>146</v>
      </c>
    </row>
    <row r="3" spans="1:12">
      <c r="B3" s="5"/>
      <c r="C3" s="6" t="str">
        <f>HLI!C3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439.27624999999534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1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70">
        <v>0</v>
      </c>
      <c r="E7" s="68">
        <f>C7+1</f>
        <v>46175</v>
      </c>
      <c r="F7" s="70">
        <v>0</v>
      </c>
      <c r="G7" s="71">
        <f>IFERROR(((E7-C7)+(F7-D7)),"")</f>
        <v>1</v>
      </c>
      <c r="H7" s="72">
        <v>2052314.39</v>
      </c>
      <c r="I7" s="72">
        <v>2052314.39</v>
      </c>
      <c r="J7" s="72">
        <f t="shared" ref="J7" si="0">I7-H7</f>
        <v>0</v>
      </c>
      <c r="K7" s="86">
        <f t="shared" ref="K7" si="1">J7/24</f>
        <v>0</v>
      </c>
      <c r="L7" s="600" t="s">
        <v>163</v>
      </c>
    </row>
    <row r="8" spans="1:12">
      <c r="A8" s="73">
        <f>A7+1</f>
        <v>2</v>
      </c>
      <c r="B8" s="69">
        <f>B7+1</f>
        <v>46175</v>
      </c>
      <c r="C8" s="69">
        <f t="shared" ref="C8:C34" si="2">B8</f>
        <v>46175</v>
      </c>
      <c r="D8" s="70">
        <v>0</v>
      </c>
      <c r="E8" s="69">
        <f t="shared" ref="E8:E15" si="3">C8+1</f>
        <v>46176</v>
      </c>
      <c r="F8" s="70">
        <v>0</v>
      </c>
      <c r="G8" s="71">
        <f>IFERROR(((E8-C8)+(F8-D8)),"")</f>
        <v>1</v>
      </c>
      <c r="H8" s="72">
        <f t="shared" ref="H8:H36" si="4">I7</f>
        <v>2052314.39</v>
      </c>
      <c r="I8" s="72">
        <v>2054272.2</v>
      </c>
      <c r="J8" s="72">
        <f t="shared" ref="J8" si="5">I8-H8</f>
        <v>1957.8100000000559</v>
      </c>
      <c r="K8" s="86">
        <f t="shared" ref="K8" si="6">J8/24</f>
        <v>81.575416666669</v>
      </c>
      <c r="L8" s="36"/>
    </row>
    <row r="9" spans="1:12">
      <c r="A9" s="73">
        <f t="shared" ref="A9:B24" si="7">A8+1</f>
        <v>3</v>
      </c>
      <c r="B9" s="69">
        <f t="shared" si="7"/>
        <v>46176</v>
      </c>
      <c r="C9" s="69">
        <f t="shared" si="2"/>
        <v>46176</v>
      </c>
      <c r="D9" s="70">
        <v>0</v>
      </c>
      <c r="E9" s="69">
        <f t="shared" si="3"/>
        <v>46177</v>
      </c>
      <c r="F9" s="70">
        <v>0</v>
      </c>
      <c r="G9" s="71">
        <f>IFERROR(((E9-C9)+(F9-D9)),"")</f>
        <v>1</v>
      </c>
      <c r="H9" s="72">
        <f t="shared" si="4"/>
        <v>2054272.2</v>
      </c>
      <c r="I9" s="72">
        <v>2059958.98</v>
      </c>
      <c r="J9" s="72">
        <f t="shared" ref="J9" si="8">I9-H9</f>
        <v>5686.7800000000279</v>
      </c>
      <c r="K9" s="86">
        <f t="shared" ref="K9" si="9">J9/24</f>
        <v>236.94916666666782</v>
      </c>
      <c r="L9" s="36"/>
    </row>
    <row r="10" spans="1:12">
      <c r="A10" s="73">
        <f t="shared" si="7"/>
        <v>4</v>
      </c>
      <c r="B10" s="69">
        <f t="shared" si="7"/>
        <v>46177</v>
      </c>
      <c r="C10" s="69">
        <f t="shared" si="2"/>
        <v>46177</v>
      </c>
      <c r="D10" s="70">
        <v>0</v>
      </c>
      <c r="E10" s="69">
        <f t="shared" si="3"/>
        <v>46178</v>
      </c>
      <c r="F10" s="70">
        <v>0</v>
      </c>
      <c r="G10" s="71">
        <f>IFERROR(((E10-C10)+(F10-D10)),"")</f>
        <v>1</v>
      </c>
      <c r="H10" s="72">
        <f t="shared" si="4"/>
        <v>2059958.98</v>
      </c>
      <c r="I10" s="72">
        <v>2066463.98</v>
      </c>
      <c r="J10" s="72">
        <f t="shared" ref="J10" si="10">I10-H10</f>
        <v>6505</v>
      </c>
      <c r="K10" s="86">
        <f t="shared" ref="K10" si="11">J10/24</f>
        <v>271.04166666666669</v>
      </c>
      <c r="L10" s="36"/>
    </row>
    <row r="11" spans="1:12">
      <c r="A11" s="73">
        <f t="shared" si="7"/>
        <v>5</v>
      </c>
      <c r="B11" s="69">
        <f t="shared" si="7"/>
        <v>46178</v>
      </c>
      <c r="C11" s="69">
        <f t="shared" si="2"/>
        <v>46178</v>
      </c>
      <c r="D11" s="70">
        <v>0</v>
      </c>
      <c r="E11" s="69">
        <f t="shared" si="3"/>
        <v>46179</v>
      </c>
      <c r="F11" s="70">
        <v>0</v>
      </c>
      <c r="G11" s="71">
        <f t="shared" ref="G11:G34" si="12">IFERROR(((E11-C11)+(F11-D11)),"")</f>
        <v>1</v>
      </c>
      <c r="H11" s="72">
        <f t="shared" si="4"/>
        <v>2066463.98</v>
      </c>
      <c r="I11" s="72">
        <v>2075237.39</v>
      </c>
      <c r="J11" s="72">
        <f t="shared" ref="J11" si="13">I11-H11</f>
        <v>8773.4099999999162</v>
      </c>
      <c r="K11" s="86">
        <f t="shared" ref="K11" si="14">J11/24</f>
        <v>365.55874999999651</v>
      </c>
      <c r="L11" s="36"/>
    </row>
    <row r="12" spans="1:12">
      <c r="A12" s="73">
        <f t="shared" si="7"/>
        <v>6</v>
      </c>
      <c r="B12" s="69">
        <f t="shared" si="7"/>
        <v>46179</v>
      </c>
      <c r="C12" s="69">
        <f t="shared" si="2"/>
        <v>46179</v>
      </c>
      <c r="D12" s="70">
        <v>0</v>
      </c>
      <c r="E12" s="69">
        <f t="shared" si="3"/>
        <v>46180</v>
      </c>
      <c r="F12" s="70">
        <v>0</v>
      </c>
      <c r="G12" s="71">
        <f t="shared" si="12"/>
        <v>1</v>
      </c>
      <c r="H12" s="72">
        <f t="shared" si="4"/>
        <v>2075237.39</v>
      </c>
      <c r="I12" s="72">
        <v>2080737.45</v>
      </c>
      <c r="J12" s="72">
        <f t="shared" ref="J12" si="15">I12-H12</f>
        <v>5500.0600000000559</v>
      </c>
      <c r="K12" s="86">
        <f t="shared" ref="K12" si="16">J12/24</f>
        <v>229.16916666666899</v>
      </c>
      <c r="L12" s="36"/>
    </row>
    <row r="13" spans="1:12">
      <c r="A13" s="73">
        <f t="shared" si="7"/>
        <v>7</v>
      </c>
      <c r="B13" s="69">
        <f t="shared" si="7"/>
        <v>46180</v>
      </c>
      <c r="C13" s="69">
        <f t="shared" si="2"/>
        <v>46180</v>
      </c>
      <c r="D13" s="70">
        <v>0</v>
      </c>
      <c r="E13" s="69">
        <f t="shared" si="3"/>
        <v>46181</v>
      </c>
      <c r="F13" s="70">
        <v>0</v>
      </c>
      <c r="G13" s="71">
        <f t="shared" si="12"/>
        <v>1</v>
      </c>
      <c r="H13" s="72">
        <f t="shared" si="4"/>
        <v>2080737.45</v>
      </c>
      <c r="I13" s="72">
        <v>2086309.66</v>
      </c>
      <c r="J13" s="72">
        <f t="shared" ref="J13" si="17">I13-H13</f>
        <v>5572.2099999999627</v>
      </c>
      <c r="K13" s="86">
        <f t="shared" ref="K13" si="18">J13/24</f>
        <v>232.17541666666511</v>
      </c>
      <c r="L13" s="36"/>
    </row>
    <row r="14" spans="1:12">
      <c r="A14" s="73">
        <f t="shared" si="7"/>
        <v>8</v>
      </c>
      <c r="B14" s="69">
        <f t="shared" si="7"/>
        <v>46181</v>
      </c>
      <c r="C14" s="69">
        <f t="shared" si="2"/>
        <v>46181</v>
      </c>
      <c r="D14" s="70">
        <v>0</v>
      </c>
      <c r="E14" s="69">
        <f t="shared" si="3"/>
        <v>46182</v>
      </c>
      <c r="F14" s="70">
        <v>0</v>
      </c>
      <c r="G14" s="71">
        <f t="shared" si="12"/>
        <v>1</v>
      </c>
      <c r="H14" s="72">
        <f t="shared" si="4"/>
        <v>2086309.66</v>
      </c>
      <c r="I14" s="72">
        <v>2091899.56</v>
      </c>
      <c r="J14" s="72">
        <f t="shared" ref="J14" si="19">I14-H14</f>
        <v>5589.9000000001397</v>
      </c>
      <c r="K14" s="86">
        <f t="shared" ref="K14" si="20">J14/24</f>
        <v>232.91250000000582</v>
      </c>
      <c r="L14" s="36"/>
    </row>
    <row r="15" spans="1:12">
      <c r="A15" s="73">
        <f t="shared" si="7"/>
        <v>9</v>
      </c>
      <c r="B15" s="69">
        <f t="shared" si="7"/>
        <v>46182</v>
      </c>
      <c r="C15" s="69">
        <f t="shared" si="2"/>
        <v>46182</v>
      </c>
      <c r="D15" s="70">
        <v>0</v>
      </c>
      <c r="E15" s="69">
        <f t="shared" si="3"/>
        <v>46183</v>
      </c>
      <c r="F15" s="70">
        <v>0</v>
      </c>
      <c r="G15" s="71">
        <f t="shared" si="12"/>
        <v>1</v>
      </c>
      <c r="H15" s="72">
        <f t="shared" si="4"/>
        <v>2091899.56</v>
      </c>
      <c r="I15" s="72">
        <v>2097295.5</v>
      </c>
      <c r="J15" s="72">
        <f t="shared" ref="J15:J36" si="21">I15-H15</f>
        <v>5395.9399999999441</v>
      </c>
      <c r="K15" s="86">
        <f t="shared" ref="K15:K36" si="22">J15/24</f>
        <v>224.83083333333101</v>
      </c>
      <c r="L15" s="36"/>
    </row>
    <row r="16" spans="1:12">
      <c r="A16" s="73">
        <f t="shared" si="7"/>
        <v>10</v>
      </c>
      <c r="B16" s="69">
        <f t="shared" si="7"/>
        <v>46183</v>
      </c>
      <c r="C16" s="69">
        <f t="shared" si="2"/>
        <v>46183</v>
      </c>
      <c r="D16" s="70">
        <v>0</v>
      </c>
      <c r="E16" s="69">
        <f t="shared" ref="E16:E17" si="23">C16+1</f>
        <v>46184</v>
      </c>
      <c r="F16" s="70">
        <v>0</v>
      </c>
      <c r="G16" s="71">
        <f t="shared" ref="G16:G17" si="24">IFERROR(((E16-C16)+(F16-D16)),"")</f>
        <v>1</v>
      </c>
      <c r="H16" s="72">
        <f t="shared" si="4"/>
        <v>2097295.5</v>
      </c>
      <c r="I16" s="72">
        <v>2103261.9900000002</v>
      </c>
      <c r="J16" s="72">
        <f t="shared" si="21"/>
        <v>5966.4900000002235</v>
      </c>
      <c r="K16" s="86">
        <f t="shared" si="22"/>
        <v>248.60375000000931</v>
      </c>
      <c r="L16" s="36"/>
    </row>
    <row r="17" spans="1:14">
      <c r="A17" s="73">
        <f t="shared" si="7"/>
        <v>11</v>
      </c>
      <c r="B17" s="69">
        <f t="shared" si="7"/>
        <v>46184</v>
      </c>
      <c r="C17" s="69">
        <f t="shared" si="2"/>
        <v>46184</v>
      </c>
      <c r="D17" s="70">
        <v>0</v>
      </c>
      <c r="E17" s="69">
        <f t="shared" si="23"/>
        <v>46185</v>
      </c>
      <c r="F17" s="70">
        <v>0</v>
      </c>
      <c r="G17" s="71">
        <f t="shared" si="24"/>
        <v>1</v>
      </c>
      <c r="H17" s="72">
        <f t="shared" si="4"/>
        <v>2103261.9900000002</v>
      </c>
      <c r="I17" s="72">
        <v>2108041.14</v>
      </c>
      <c r="J17" s="72">
        <f t="shared" si="21"/>
        <v>4779.1499999999069</v>
      </c>
      <c r="K17" s="86">
        <f t="shared" si="22"/>
        <v>199.13124999999613</v>
      </c>
      <c r="L17" s="36"/>
    </row>
    <row r="18" spans="1:14">
      <c r="A18" s="73">
        <f t="shared" si="7"/>
        <v>12</v>
      </c>
      <c r="B18" s="69">
        <f t="shared" si="7"/>
        <v>46185</v>
      </c>
      <c r="C18" s="69">
        <f t="shared" si="2"/>
        <v>46185</v>
      </c>
      <c r="D18" s="70">
        <v>0</v>
      </c>
      <c r="E18" s="69">
        <f t="shared" ref="E18:E22" si="25">C18+1</f>
        <v>46186</v>
      </c>
      <c r="F18" s="70">
        <v>0</v>
      </c>
      <c r="G18" s="71">
        <f t="shared" si="12"/>
        <v>1</v>
      </c>
      <c r="H18" s="72">
        <f t="shared" si="4"/>
        <v>2108041.14</v>
      </c>
      <c r="I18" s="72">
        <v>2113733.25</v>
      </c>
      <c r="J18" s="72">
        <f t="shared" si="21"/>
        <v>5692.1099999998696</v>
      </c>
      <c r="K18" s="86">
        <f t="shared" si="22"/>
        <v>237.17124999999456</v>
      </c>
      <c r="L18" s="36"/>
      <c r="N18" s="3"/>
    </row>
    <row r="19" spans="1:14">
      <c r="A19" s="73">
        <f t="shared" si="7"/>
        <v>13</v>
      </c>
      <c r="B19" s="69">
        <f t="shared" si="7"/>
        <v>46186</v>
      </c>
      <c r="C19" s="69">
        <f t="shared" si="2"/>
        <v>46186</v>
      </c>
      <c r="D19" s="70">
        <v>0</v>
      </c>
      <c r="E19" s="69">
        <f t="shared" si="25"/>
        <v>46187</v>
      </c>
      <c r="F19" s="70">
        <v>0</v>
      </c>
      <c r="G19" s="71">
        <f t="shared" si="12"/>
        <v>1</v>
      </c>
      <c r="H19" s="72">
        <f t="shared" si="4"/>
        <v>2113733.25</v>
      </c>
      <c r="I19" s="72">
        <v>2117966.9700000002</v>
      </c>
      <c r="J19" s="72">
        <f t="shared" si="21"/>
        <v>4233.7200000002049</v>
      </c>
      <c r="K19" s="86">
        <f t="shared" si="22"/>
        <v>176.40500000000853</v>
      </c>
      <c r="L19" s="36"/>
    </row>
    <row r="20" spans="1:14">
      <c r="A20" s="73">
        <f t="shared" si="7"/>
        <v>14</v>
      </c>
      <c r="B20" s="69">
        <f t="shared" si="7"/>
        <v>46187</v>
      </c>
      <c r="C20" s="69">
        <f t="shared" si="2"/>
        <v>46187</v>
      </c>
      <c r="D20" s="70">
        <v>0</v>
      </c>
      <c r="E20" s="69">
        <f t="shared" ref="E20:E21" si="26">C20+1</f>
        <v>46188</v>
      </c>
      <c r="F20" s="70">
        <v>0</v>
      </c>
      <c r="G20" s="71">
        <f t="shared" si="12"/>
        <v>1</v>
      </c>
      <c r="H20" s="72">
        <f t="shared" si="4"/>
        <v>2117966.9700000002</v>
      </c>
      <c r="I20" s="72">
        <v>2122747.91</v>
      </c>
      <c r="J20" s="72">
        <f t="shared" si="21"/>
        <v>4780.9399999999441</v>
      </c>
      <c r="K20" s="86">
        <f t="shared" si="22"/>
        <v>199.20583333333101</v>
      </c>
      <c r="L20" s="96"/>
    </row>
    <row r="21" spans="1:14">
      <c r="A21" s="73">
        <f t="shared" si="7"/>
        <v>15</v>
      </c>
      <c r="B21" s="69">
        <f t="shared" si="7"/>
        <v>46188</v>
      </c>
      <c r="C21" s="69">
        <f t="shared" si="2"/>
        <v>46188</v>
      </c>
      <c r="D21" s="70">
        <v>0</v>
      </c>
      <c r="E21" s="69">
        <f t="shared" si="26"/>
        <v>46189</v>
      </c>
      <c r="F21" s="70">
        <v>0</v>
      </c>
      <c r="G21" s="71">
        <f t="shared" si="12"/>
        <v>1</v>
      </c>
      <c r="H21" s="72">
        <f t="shared" si="4"/>
        <v>2122747.91</v>
      </c>
      <c r="I21" s="72">
        <v>2128753.42</v>
      </c>
      <c r="J21" s="72">
        <f t="shared" si="21"/>
        <v>6005.5099999997765</v>
      </c>
      <c r="K21" s="86">
        <f t="shared" si="22"/>
        <v>250.22958333332403</v>
      </c>
      <c r="L21" s="96"/>
    </row>
    <row r="22" spans="1:14">
      <c r="A22" s="73">
        <f t="shared" si="7"/>
        <v>16</v>
      </c>
      <c r="B22" s="69">
        <f t="shared" si="7"/>
        <v>46189</v>
      </c>
      <c r="C22" s="69">
        <f t="shared" si="2"/>
        <v>46189</v>
      </c>
      <c r="D22" s="70">
        <v>0</v>
      </c>
      <c r="E22" s="69">
        <f t="shared" si="25"/>
        <v>46190</v>
      </c>
      <c r="F22" s="70">
        <v>0</v>
      </c>
      <c r="G22" s="71">
        <f t="shared" si="12"/>
        <v>1</v>
      </c>
      <c r="H22" s="72">
        <f t="shared" si="4"/>
        <v>2128753.42</v>
      </c>
      <c r="I22" s="72">
        <v>2134126.89</v>
      </c>
      <c r="J22" s="72">
        <f t="shared" si="21"/>
        <v>5373.4700000002049</v>
      </c>
      <c r="K22" s="86">
        <f t="shared" si="22"/>
        <v>223.89458333334187</v>
      </c>
      <c r="L22" s="96"/>
    </row>
    <row r="23" spans="1:14">
      <c r="A23" s="73">
        <f t="shared" si="7"/>
        <v>17</v>
      </c>
      <c r="B23" s="69">
        <f t="shared" si="7"/>
        <v>46190</v>
      </c>
      <c r="C23" s="69">
        <f t="shared" si="2"/>
        <v>46190</v>
      </c>
      <c r="D23" s="70">
        <v>0</v>
      </c>
      <c r="E23" s="69">
        <f t="shared" ref="E23" si="27">C23+1</f>
        <v>46191</v>
      </c>
      <c r="F23" s="70">
        <v>0</v>
      </c>
      <c r="G23" s="71">
        <f t="shared" si="12"/>
        <v>1</v>
      </c>
      <c r="H23" s="72">
        <f t="shared" si="4"/>
        <v>2134126.89</v>
      </c>
      <c r="I23" s="72">
        <v>2138605.0099999998</v>
      </c>
      <c r="J23" s="72">
        <f t="shared" si="21"/>
        <v>4478.1199999996461</v>
      </c>
      <c r="K23" s="86">
        <f t="shared" si="22"/>
        <v>186.58833333331859</v>
      </c>
      <c r="L23" s="96"/>
    </row>
    <row r="24" spans="1:14">
      <c r="A24" s="73">
        <f t="shared" si="7"/>
        <v>18</v>
      </c>
      <c r="B24" s="69">
        <f t="shared" si="7"/>
        <v>46191</v>
      </c>
      <c r="C24" s="69">
        <f t="shared" si="2"/>
        <v>46191</v>
      </c>
      <c r="D24" s="70">
        <v>0</v>
      </c>
      <c r="E24" s="69">
        <f t="shared" ref="E24" si="28">C24+1</f>
        <v>46192</v>
      </c>
      <c r="F24" s="70">
        <v>0</v>
      </c>
      <c r="G24" s="71">
        <f t="shared" si="12"/>
        <v>1</v>
      </c>
      <c r="H24" s="72">
        <f t="shared" si="4"/>
        <v>2138605.0099999998</v>
      </c>
      <c r="I24" s="72">
        <v>2146374.7200000002</v>
      </c>
      <c r="J24" s="72">
        <f t="shared" si="21"/>
        <v>7769.7100000004284</v>
      </c>
      <c r="K24" s="86">
        <f t="shared" si="22"/>
        <v>323.7379166666845</v>
      </c>
      <c r="L24" s="96"/>
    </row>
    <row r="25" spans="1:14">
      <c r="A25" s="73">
        <f t="shared" ref="A25:B36" si="29">A24+1</f>
        <v>19</v>
      </c>
      <c r="B25" s="69">
        <f t="shared" si="29"/>
        <v>46192</v>
      </c>
      <c r="C25" s="69">
        <f t="shared" si="2"/>
        <v>46192</v>
      </c>
      <c r="D25" s="70">
        <v>0</v>
      </c>
      <c r="E25" s="69">
        <f t="shared" ref="E25" si="30">C25+1</f>
        <v>46193</v>
      </c>
      <c r="F25" s="70">
        <v>0</v>
      </c>
      <c r="G25" s="71">
        <f t="shared" si="12"/>
        <v>1</v>
      </c>
      <c r="H25" s="72">
        <f t="shared" si="4"/>
        <v>2146374.7200000002</v>
      </c>
      <c r="I25" s="72">
        <v>2154634.58</v>
      </c>
      <c r="J25" s="72">
        <f t="shared" si="21"/>
        <v>8259.8599999998696</v>
      </c>
      <c r="K25" s="86">
        <f t="shared" si="22"/>
        <v>344.1608333333279</v>
      </c>
      <c r="L25" s="36"/>
    </row>
    <row r="26" spans="1:14">
      <c r="A26" s="73">
        <f t="shared" si="29"/>
        <v>20</v>
      </c>
      <c r="B26" s="69">
        <f t="shared" si="29"/>
        <v>46193</v>
      </c>
      <c r="C26" s="69">
        <f t="shared" si="2"/>
        <v>46193</v>
      </c>
      <c r="D26" s="70">
        <v>0</v>
      </c>
      <c r="E26" s="69">
        <f t="shared" ref="E26" si="31">C26+1</f>
        <v>46194</v>
      </c>
      <c r="F26" s="70">
        <v>0</v>
      </c>
      <c r="G26" s="71">
        <f t="shared" si="12"/>
        <v>1</v>
      </c>
      <c r="H26" s="72">
        <f t="shared" si="4"/>
        <v>2154634.58</v>
      </c>
      <c r="I26" s="72">
        <v>2162634.62</v>
      </c>
      <c r="J26" s="72">
        <f t="shared" si="21"/>
        <v>8000.0400000000373</v>
      </c>
      <c r="K26" s="86">
        <f t="shared" si="22"/>
        <v>333.33500000000157</v>
      </c>
      <c r="L26" s="36"/>
    </row>
    <row r="27" spans="1:14">
      <c r="A27" s="73">
        <f t="shared" si="29"/>
        <v>21</v>
      </c>
      <c r="B27" s="69">
        <f t="shared" si="29"/>
        <v>46194</v>
      </c>
      <c r="C27" s="69">
        <f t="shared" si="2"/>
        <v>46194</v>
      </c>
      <c r="D27" s="70">
        <v>0</v>
      </c>
      <c r="E27" s="69">
        <f t="shared" ref="E27:E34" si="32">C27+1</f>
        <v>46195</v>
      </c>
      <c r="F27" s="70">
        <v>0</v>
      </c>
      <c r="G27" s="71">
        <f t="shared" si="12"/>
        <v>1</v>
      </c>
      <c r="H27" s="72">
        <f t="shared" si="4"/>
        <v>2162634.62</v>
      </c>
      <c r="I27" s="72">
        <v>2171078.1</v>
      </c>
      <c r="J27" s="72">
        <f t="shared" si="21"/>
        <v>8443.4799999999814</v>
      </c>
      <c r="K27" s="86">
        <f t="shared" si="22"/>
        <v>351.81166666666587</v>
      </c>
      <c r="L27" s="36"/>
    </row>
    <row r="28" spans="1:14">
      <c r="A28" s="73">
        <f t="shared" si="29"/>
        <v>22</v>
      </c>
      <c r="B28" s="69">
        <f t="shared" si="29"/>
        <v>46195</v>
      </c>
      <c r="C28" s="69">
        <f t="shared" si="2"/>
        <v>46195</v>
      </c>
      <c r="D28" s="70">
        <v>0</v>
      </c>
      <c r="E28" s="69">
        <f t="shared" si="32"/>
        <v>46196</v>
      </c>
      <c r="F28" s="70">
        <v>0</v>
      </c>
      <c r="G28" s="71">
        <f t="shared" si="12"/>
        <v>1</v>
      </c>
      <c r="H28" s="72">
        <f t="shared" si="4"/>
        <v>2171078.1</v>
      </c>
      <c r="I28" s="72">
        <v>2178767.89</v>
      </c>
      <c r="J28" s="72">
        <f t="shared" si="21"/>
        <v>7689.7900000000373</v>
      </c>
      <c r="K28" s="86">
        <f t="shared" si="22"/>
        <v>320.4079166666682</v>
      </c>
      <c r="L28" s="36"/>
    </row>
    <row r="29" spans="1:14">
      <c r="A29" s="73">
        <f t="shared" si="29"/>
        <v>23</v>
      </c>
      <c r="B29" s="69">
        <f t="shared" si="29"/>
        <v>46196</v>
      </c>
      <c r="C29" s="69">
        <f t="shared" si="2"/>
        <v>46196</v>
      </c>
      <c r="D29" s="70">
        <v>0</v>
      </c>
      <c r="E29" s="69">
        <f t="shared" si="32"/>
        <v>46197</v>
      </c>
      <c r="F29" s="70">
        <v>0</v>
      </c>
      <c r="G29" s="71">
        <f t="shared" si="12"/>
        <v>1</v>
      </c>
      <c r="H29" s="72">
        <f t="shared" si="4"/>
        <v>2178767.89</v>
      </c>
      <c r="I29" s="72">
        <v>2187866.92</v>
      </c>
      <c r="J29" s="72">
        <f t="shared" si="21"/>
        <v>9099.0299999997951</v>
      </c>
      <c r="K29" s="86">
        <f t="shared" si="22"/>
        <v>379.12624999999144</v>
      </c>
      <c r="L29" s="36"/>
    </row>
    <row r="30" spans="1:14">
      <c r="A30" s="73">
        <f t="shared" si="29"/>
        <v>24</v>
      </c>
      <c r="B30" s="69">
        <f t="shared" si="29"/>
        <v>46197</v>
      </c>
      <c r="C30" s="69">
        <f t="shared" si="2"/>
        <v>46197</v>
      </c>
      <c r="D30" s="70">
        <v>0</v>
      </c>
      <c r="E30" s="69">
        <f t="shared" si="32"/>
        <v>46198</v>
      </c>
      <c r="F30" s="70">
        <v>0</v>
      </c>
      <c r="G30" s="71">
        <f t="shared" si="12"/>
        <v>1</v>
      </c>
      <c r="H30" s="72">
        <f t="shared" si="4"/>
        <v>2187866.92</v>
      </c>
      <c r="I30" s="72">
        <v>2196283.85</v>
      </c>
      <c r="J30" s="72">
        <f t="shared" si="21"/>
        <v>8416.9300000001676</v>
      </c>
      <c r="K30" s="86">
        <f t="shared" si="22"/>
        <v>350.70541666667367</v>
      </c>
      <c r="L30" s="96"/>
    </row>
    <row r="31" spans="1:14">
      <c r="A31" s="73">
        <f t="shared" si="29"/>
        <v>25</v>
      </c>
      <c r="B31" s="69">
        <f t="shared" si="29"/>
        <v>46198</v>
      </c>
      <c r="C31" s="69">
        <f t="shared" si="2"/>
        <v>46198</v>
      </c>
      <c r="D31" s="70">
        <v>0</v>
      </c>
      <c r="E31" s="69">
        <f t="shared" si="32"/>
        <v>46199</v>
      </c>
      <c r="F31" s="70">
        <v>0</v>
      </c>
      <c r="G31" s="71">
        <f t="shared" si="12"/>
        <v>1</v>
      </c>
      <c r="H31" s="72">
        <f t="shared" si="4"/>
        <v>2196283.85</v>
      </c>
      <c r="I31" s="72">
        <v>2203543.1</v>
      </c>
      <c r="J31" s="72">
        <f t="shared" si="21"/>
        <v>7259.25</v>
      </c>
      <c r="K31" s="86">
        <f t="shared" si="22"/>
        <v>302.46875</v>
      </c>
      <c r="L31" s="96"/>
    </row>
    <row r="32" spans="1:14">
      <c r="A32" s="73">
        <f t="shared" si="29"/>
        <v>26</v>
      </c>
      <c r="B32" s="69">
        <f t="shared" si="29"/>
        <v>46199</v>
      </c>
      <c r="C32" s="69">
        <f t="shared" si="2"/>
        <v>46199</v>
      </c>
      <c r="D32" s="70">
        <v>0</v>
      </c>
      <c r="E32" s="69">
        <f t="shared" si="32"/>
        <v>46200</v>
      </c>
      <c r="F32" s="70">
        <v>0</v>
      </c>
      <c r="G32" s="71">
        <f t="shared" si="12"/>
        <v>1</v>
      </c>
      <c r="H32" s="72">
        <f t="shared" si="4"/>
        <v>2203543.1</v>
      </c>
      <c r="I32" s="72">
        <v>2211787.63</v>
      </c>
      <c r="J32" s="72">
        <f t="shared" si="21"/>
        <v>8244.5299999997951</v>
      </c>
      <c r="K32" s="86">
        <f t="shared" si="22"/>
        <v>343.52208333332482</v>
      </c>
      <c r="L32" s="96"/>
    </row>
    <row r="33" spans="1:12">
      <c r="A33" s="73">
        <f t="shared" si="29"/>
        <v>27</v>
      </c>
      <c r="B33" s="69">
        <f t="shared" si="29"/>
        <v>46200</v>
      </c>
      <c r="C33" s="69">
        <f t="shared" si="2"/>
        <v>46200</v>
      </c>
      <c r="D33" s="70">
        <v>0</v>
      </c>
      <c r="E33" s="69">
        <f t="shared" si="32"/>
        <v>46201</v>
      </c>
      <c r="F33" s="70">
        <v>0</v>
      </c>
      <c r="G33" s="71">
        <f t="shared" si="12"/>
        <v>1</v>
      </c>
      <c r="H33" s="72">
        <f t="shared" si="4"/>
        <v>2211787.63</v>
      </c>
      <c r="I33" s="72">
        <v>2220158.58</v>
      </c>
      <c r="J33" s="72">
        <f t="shared" si="21"/>
        <v>8370.9500000001863</v>
      </c>
      <c r="K33" s="86">
        <f t="shared" si="22"/>
        <v>348.78958333334111</v>
      </c>
      <c r="L33" s="96"/>
    </row>
    <row r="34" spans="1:12">
      <c r="A34" s="73">
        <f t="shared" si="29"/>
        <v>28</v>
      </c>
      <c r="B34" s="69">
        <f t="shared" si="29"/>
        <v>46201</v>
      </c>
      <c r="C34" s="69">
        <f t="shared" si="2"/>
        <v>46201</v>
      </c>
      <c r="D34" s="70">
        <v>0</v>
      </c>
      <c r="E34" s="69">
        <f t="shared" si="32"/>
        <v>46202</v>
      </c>
      <c r="F34" s="70">
        <v>0</v>
      </c>
      <c r="G34" s="71">
        <f t="shared" si="12"/>
        <v>1</v>
      </c>
      <c r="H34" s="72">
        <f t="shared" si="4"/>
        <v>2220158.58</v>
      </c>
      <c r="I34" s="72">
        <v>2229695.81</v>
      </c>
      <c r="J34" s="72">
        <f t="shared" si="21"/>
        <v>9537.2299999999814</v>
      </c>
      <c r="K34" s="86">
        <f t="shared" si="22"/>
        <v>397.38458333333256</v>
      </c>
      <c r="L34" s="96"/>
    </row>
    <row r="35" spans="1:12">
      <c r="A35" s="73">
        <f t="shared" si="29"/>
        <v>29</v>
      </c>
      <c r="B35" s="69">
        <f t="shared" si="29"/>
        <v>46202</v>
      </c>
      <c r="C35" s="69">
        <f t="shared" ref="C35" si="33">B35</f>
        <v>46202</v>
      </c>
      <c r="D35" s="70">
        <v>0</v>
      </c>
      <c r="E35" s="69">
        <f t="shared" ref="E35" si="34">C35+1</f>
        <v>46203</v>
      </c>
      <c r="F35" s="70">
        <v>0</v>
      </c>
      <c r="G35" s="71">
        <f t="shared" ref="G35" si="35">IFERROR(((E35-C35)+(F35-D35)),"")</f>
        <v>1</v>
      </c>
      <c r="H35" s="72">
        <f t="shared" si="4"/>
        <v>2229695.81</v>
      </c>
      <c r="I35" s="72">
        <v>2239348.52</v>
      </c>
      <c r="J35" s="72">
        <f t="shared" si="21"/>
        <v>9652.7099999999627</v>
      </c>
      <c r="K35" s="86">
        <f t="shared" si="22"/>
        <v>402.19624999999843</v>
      </c>
      <c r="L35" s="96"/>
    </row>
    <row r="36" spans="1:12">
      <c r="A36" s="73">
        <f t="shared" si="29"/>
        <v>30</v>
      </c>
      <c r="B36" s="69">
        <f t="shared" si="29"/>
        <v>46203</v>
      </c>
      <c r="C36" s="69">
        <f t="shared" ref="C36" si="36">B36</f>
        <v>46203</v>
      </c>
      <c r="D36" s="70">
        <v>0</v>
      </c>
      <c r="E36" s="69">
        <f t="shared" ref="E36" si="37">C36+1</f>
        <v>46204</v>
      </c>
      <c r="F36" s="70">
        <v>0</v>
      </c>
      <c r="G36" s="71">
        <f t="shared" ref="G36" si="38">IFERROR(((E36-C36)+(F36-D36)),"")</f>
        <v>1</v>
      </c>
      <c r="H36" s="72">
        <f t="shared" si="4"/>
        <v>2239348.52</v>
      </c>
      <c r="I36" s="72">
        <v>2249891.15</v>
      </c>
      <c r="J36" s="72">
        <f t="shared" si="21"/>
        <v>10542.629999999888</v>
      </c>
      <c r="K36" s="86">
        <f t="shared" si="22"/>
        <v>439.27624999999534</v>
      </c>
      <c r="L36" s="96"/>
    </row>
    <row r="37" spans="1:12">
      <c r="A37" s="74"/>
      <c r="B37" s="20"/>
      <c r="C37" s="20"/>
      <c r="D37" s="75"/>
      <c r="E37" s="20"/>
      <c r="F37" s="75"/>
      <c r="G37" s="75"/>
      <c r="H37" s="87"/>
      <c r="I37" s="87"/>
      <c r="J37" s="87"/>
      <c r="K37" s="40"/>
      <c r="L37" s="41"/>
    </row>
    <row r="38" spans="1:12">
      <c r="A38" s="77" t="s">
        <v>7</v>
      </c>
      <c r="B38" s="78"/>
      <c r="C38" s="78"/>
      <c r="D38" s="78"/>
      <c r="E38" s="78"/>
      <c r="F38" s="78"/>
      <c r="G38" s="79">
        <f>SUM(G7:G34)</f>
        <v>28</v>
      </c>
      <c r="H38" s="80"/>
      <c r="I38" s="80"/>
      <c r="J38" s="88">
        <f>SUM(J7:J37)</f>
        <v>197576.76</v>
      </c>
      <c r="K38" s="88">
        <f>AVERAGE(K7:K34)</f>
        <v>263.96044642857169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G38/SUMPRODUCT((G7:G34&gt;0)*1)</f>
        <v>1</v>
      </c>
      <c r="H39" s="84"/>
      <c r="I39" s="84"/>
      <c r="J39" s="84"/>
      <c r="K39" s="84">
        <f>K38/SUMPRODUCT((K7:K34&gt;0)*1)</f>
        <v>9.7763128306878411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90" zoomScaleNormal="90" workbookViewId="0">
      <pane ySplit="6" topLeftCell="A7" activePane="bottomLeft" state="frozen"/>
      <selection pane="bottomLeft" activeCell="O35" sqref="O35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4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C1" s="6" t="s">
        <v>144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C2" s="6" t="s">
        <v>159</v>
      </c>
      <c r="D2" s="5"/>
      <c r="E2" s="5"/>
      <c r="F2" s="5"/>
      <c r="G2" s="5"/>
      <c r="H2" s="5"/>
      <c r="I2" s="5"/>
      <c r="J2" s="5"/>
      <c r="K2" s="5"/>
      <c r="L2" s="85" t="s">
        <v>146</v>
      </c>
    </row>
    <row r="3" spans="1:12">
      <c r="C3" s="6" t="str">
        <f>'Summary sales'!A3</f>
        <v>Bulan Juni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C4" s="47">
        <f>'Summary sales'!A4</f>
        <v>46174</v>
      </c>
      <c r="D4" s="8"/>
      <c r="E4" s="5"/>
      <c r="F4" s="5"/>
      <c r="G4" s="5"/>
      <c r="H4" s="5"/>
      <c r="I4" s="5"/>
      <c r="J4" s="5" t="s">
        <v>147</v>
      </c>
      <c r="K4" s="28">
        <f>MAX(K7:K34)</f>
        <v>38.040833333332557</v>
      </c>
      <c r="L4" s="5"/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1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B7</f>
        <v>46174</v>
      </c>
      <c r="D7" s="194">
        <v>0</v>
      </c>
      <c r="E7" s="68">
        <f>C7+1</f>
        <v>46175</v>
      </c>
      <c r="F7" s="194">
        <v>0</v>
      </c>
      <c r="G7" s="71">
        <f>IFERROR(((E7-C7)+(F7-D7)),"")</f>
        <v>1</v>
      </c>
      <c r="H7" s="195">
        <v>664189.68999999994</v>
      </c>
      <c r="I7" s="195">
        <v>664571.12</v>
      </c>
      <c r="J7" s="72">
        <f t="shared" ref="J7" si="0">I7-H7</f>
        <v>381.43000000005122</v>
      </c>
      <c r="K7" s="86">
        <f t="shared" ref="K7" si="1">J7/24</f>
        <v>15.892916666668802</v>
      </c>
      <c r="L7" s="94"/>
    </row>
    <row r="8" spans="1:12">
      <c r="A8" s="73">
        <f>A7+1</f>
        <v>2</v>
      </c>
      <c r="B8" s="69">
        <f>B7+1</f>
        <v>46175</v>
      </c>
      <c r="C8" s="69">
        <f>B8</f>
        <v>46175</v>
      </c>
      <c r="D8" s="70">
        <v>0</v>
      </c>
      <c r="E8" s="69">
        <f>C8+1</f>
        <v>46176</v>
      </c>
      <c r="F8" s="70">
        <v>0</v>
      </c>
      <c r="G8" s="71">
        <f>IFERROR(((E8-C8)+(F8-D8)),"")</f>
        <v>1</v>
      </c>
      <c r="H8" s="72">
        <f t="shared" ref="H8:H36" si="2">I7</f>
        <v>664571.12</v>
      </c>
      <c r="I8" s="72">
        <v>665286.18000000005</v>
      </c>
      <c r="J8" s="72">
        <f t="shared" ref="J8" si="3">I8-H8</f>
        <v>715.06000000005588</v>
      </c>
      <c r="K8" s="86">
        <f t="shared" ref="K8" si="4">J8/24</f>
        <v>29.794166666668996</v>
      </c>
      <c r="L8" s="96"/>
    </row>
    <row r="9" spans="1:12">
      <c r="A9" s="73">
        <f t="shared" ref="A9:B20" si="5">A8+1</f>
        <v>3</v>
      </c>
      <c r="B9" s="69">
        <f t="shared" si="5"/>
        <v>46176</v>
      </c>
      <c r="C9" s="69">
        <f t="shared" ref="C9:C31" si="6">B9</f>
        <v>46176</v>
      </c>
      <c r="D9" s="70">
        <v>0</v>
      </c>
      <c r="E9" s="69">
        <f t="shared" ref="E9:E31" si="7">C9+1</f>
        <v>46177</v>
      </c>
      <c r="F9" s="70">
        <v>0</v>
      </c>
      <c r="G9" s="71">
        <f t="shared" ref="G9:G31" si="8">IFERROR(((E9-C9)+(F9-D9)),"")</f>
        <v>1</v>
      </c>
      <c r="H9" s="72">
        <f t="shared" si="2"/>
        <v>665286.18000000005</v>
      </c>
      <c r="I9" s="72">
        <v>666081.12</v>
      </c>
      <c r="J9" s="72">
        <f t="shared" ref="J9" si="9">I9-H9</f>
        <v>794.93999999994412</v>
      </c>
      <c r="K9" s="86">
        <f t="shared" ref="K9" si="10">J9/24</f>
        <v>33.122499999997672</v>
      </c>
      <c r="L9" s="96"/>
    </row>
    <row r="10" spans="1:12">
      <c r="A10" s="73">
        <f t="shared" si="5"/>
        <v>4</v>
      </c>
      <c r="B10" s="69">
        <f t="shared" si="5"/>
        <v>46177</v>
      </c>
      <c r="C10" s="69">
        <f t="shared" si="6"/>
        <v>46177</v>
      </c>
      <c r="D10" s="70">
        <v>0</v>
      </c>
      <c r="E10" s="69">
        <f t="shared" si="7"/>
        <v>46178</v>
      </c>
      <c r="F10" s="70">
        <v>0</v>
      </c>
      <c r="G10" s="71">
        <f t="shared" si="8"/>
        <v>1</v>
      </c>
      <c r="H10" s="72">
        <f t="shared" si="2"/>
        <v>666081.12</v>
      </c>
      <c r="I10" s="538">
        <v>666820.36</v>
      </c>
      <c r="J10" s="72">
        <f t="shared" ref="J10:J11" si="11">I10-H10</f>
        <v>739.23999999999069</v>
      </c>
      <c r="K10" s="86">
        <f t="shared" ref="K10:K11" si="12">J10/24</f>
        <v>30.801666666666279</v>
      </c>
      <c r="L10" s="96"/>
    </row>
    <row r="11" spans="1:12">
      <c r="A11" s="73">
        <f t="shared" si="5"/>
        <v>5</v>
      </c>
      <c r="B11" s="69">
        <f t="shared" si="5"/>
        <v>46178</v>
      </c>
      <c r="C11" s="69">
        <f t="shared" si="6"/>
        <v>46178</v>
      </c>
      <c r="D11" s="70">
        <v>0</v>
      </c>
      <c r="E11" s="69">
        <f t="shared" si="7"/>
        <v>46179</v>
      </c>
      <c r="F11" s="70">
        <v>0</v>
      </c>
      <c r="G11" s="71">
        <f t="shared" si="8"/>
        <v>1</v>
      </c>
      <c r="H11" s="72">
        <f t="shared" si="2"/>
        <v>666820.36</v>
      </c>
      <c r="I11" s="538">
        <v>667643.36</v>
      </c>
      <c r="J11" s="72">
        <f t="shared" si="11"/>
        <v>823</v>
      </c>
      <c r="K11" s="86">
        <f t="shared" si="12"/>
        <v>34.291666666666664</v>
      </c>
      <c r="L11" s="96"/>
    </row>
    <row r="12" spans="1:12">
      <c r="A12" s="73">
        <f t="shared" si="5"/>
        <v>6</v>
      </c>
      <c r="B12" s="69">
        <f t="shared" si="5"/>
        <v>46179</v>
      </c>
      <c r="C12" s="69">
        <f t="shared" si="6"/>
        <v>46179</v>
      </c>
      <c r="D12" s="70">
        <v>0</v>
      </c>
      <c r="E12" s="69">
        <f t="shared" si="7"/>
        <v>46180</v>
      </c>
      <c r="F12" s="70">
        <v>0</v>
      </c>
      <c r="G12" s="71">
        <f t="shared" si="8"/>
        <v>1</v>
      </c>
      <c r="H12" s="72">
        <f t="shared" si="2"/>
        <v>667643.36</v>
      </c>
      <c r="I12" s="538">
        <v>668366.43999999994</v>
      </c>
      <c r="J12" s="72">
        <f t="shared" ref="J12" si="13">I12-H12</f>
        <v>723.07999999995809</v>
      </c>
      <c r="K12" s="86">
        <f t="shared" ref="K12" si="14">J12/24</f>
        <v>30.128333333331586</v>
      </c>
      <c r="L12" s="96"/>
    </row>
    <row r="13" spans="1:12">
      <c r="A13" s="73">
        <f t="shared" si="5"/>
        <v>7</v>
      </c>
      <c r="B13" s="69">
        <f t="shared" si="5"/>
        <v>46180</v>
      </c>
      <c r="C13" s="69">
        <f t="shared" si="6"/>
        <v>46180</v>
      </c>
      <c r="D13" s="70">
        <v>0</v>
      </c>
      <c r="E13" s="69">
        <f t="shared" si="7"/>
        <v>46181</v>
      </c>
      <c r="F13" s="70">
        <v>0</v>
      </c>
      <c r="G13" s="71">
        <f t="shared" si="8"/>
        <v>1</v>
      </c>
      <c r="H13" s="72">
        <f t="shared" si="2"/>
        <v>668366.43999999994</v>
      </c>
      <c r="I13" s="538">
        <v>668909.37</v>
      </c>
      <c r="J13" s="72">
        <f t="shared" ref="J13" si="15">I13-H13</f>
        <v>542.93000000005122</v>
      </c>
      <c r="K13" s="86">
        <f t="shared" ref="K13" si="16">J13/24</f>
        <v>22.622083333335468</v>
      </c>
      <c r="L13" s="36"/>
    </row>
    <row r="14" spans="1:12">
      <c r="A14" s="73">
        <f t="shared" si="5"/>
        <v>8</v>
      </c>
      <c r="B14" s="69">
        <f t="shared" si="5"/>
        <v>46181</v>
      </c>
      <c r="C14" s="69">
        <f t="shared" si="6"/>
        <v>46181</v>
      </c>
      <c r="D14" s="70">
        <v>0</v>
      </c>
      <c r="E14" s="69">
        <f t="shared" si="7"/>
        <v>46182</v>
      </c>
      <c r="F14" s="70">
        <v>0</v>
      </c>
      <c r="G14" s="71">
        <f t="shared" si="8"/>
        <v>1</v>
      </c>
      <c r="H14" s="72">
        <f t="shared" si="2"/>
        <v>668909.37</v>
      </c>
      <c r="I14" s="538">
        <v>669710.84</v>
      </c>
      <c r="J14" s="72">
        <f t="shared" ref="J14" si="17">I14-H14</f>
        <v>801.46999999997206</v>
      </c>
      <c r="K14" s="86">
        <f t="shared" ref="K14" si="18">J14/24</f>
        <v>33.394583333332172</v>
      </c>
      <c r="L14" s="36"/>
    </row>
    <row r="15" spans="1:12">
      <c r="A15" s="73">
        <f t="shared" si="5"/>
        <v>9</v>
      </c>
      <c r="B15" s="69">
        <f t="shared" si="5"/>
        <v>46182</v>
      </c>
      <c r="C15" s="69">
        <f t="shared" si="6"/>
        <v>46182</v>
      </c>
      <c r="D15" s="70">
        <v>0</v>
      </c>
      <c r="E15" s="69">
        <f t="shared" si="7"/>
        <v>46183</v>
      </c>
      <c r="F15" s="70">
        <v>0</v>
      </c>
      <c r="G15" s="71">
        <f t="shared" si="8"/>
        <v>1</v>
      </c>
      <c r="H15" s="72">
        <f t="shared" si="2"/>
        <v>669710.84</v>
      </c>
      <c r="I15" s="538">
        <v>670503.11</v>
      </c>
      <c r="J15" s="72">
        <f t="shared" ref="J15:J36" si="19">I15-H15</f>
        <v>792.27000000001863</v>
      </c>
      <c r="K15" s="86">
        <f t="shared" ref="K15:K36" si="20">J15/24</f>
        <v>33.011250000000778</v>
      </c>
      <c r="L15" s="36"/>
    </row>
    <row r="16" spans="1:12">
      <c r="A16" s="73">
        <f t="shared" si="5"/>
        <v>10</v>
      </c>
      <c r="B16" s="69">
        <f t="shared" si="5"/>
        <v>46183</v>
      </c>
      <c r="C16" s="69">
        <f t="shared" si="6"/>
        <v>46183</v>
      </c>
      <c r="D16" s="70">
        <v>0</v>
      </c>
      <c r="E16" s="69">
        <f t="shared" si="7"/>
        <v>46184</v>
      </c>
      <c r="F16" s="70">
        <v>0</v>
      </c>
      <c r="G16" s="71">
        <f t="shared" si="8"/>
        <v>1</v>
      </c>
      <c r="H16" s="72">
        <f t="shared" si="2"/>
        <v>670503.11</v>
      </c>
      <c r="I16" s="538">
        <v>671199.81</v>
      </c>
      <c r="J16" s="72">
        <f t="shared" si="19"/>
        <v>696.70000000006985</v>
      </c>
      <c r="K16" s="86">
        <f t="shared" si="20"/>
        <v>29.029166666669578</v>
      </c>
      <c r="L16" s="36"/>
    </row>
    <row r="17" spans="1:14">
      <c r="A17" s="73">
        <f t="shared" si="5"/>
        <v>11</v>
      </c>
      <c r="B17" s="69">
        <f t="shared" si="5"/>
        <v>46184</v>
      </c>
      <c r="C17" s="69">
        <f t="shared" si="6"/>
        <v>46184</v>
      </c>
      <c r="D17" s="70">
        <v>0</v>
      </c>
      <c r="E17" s="69">
        <f t="shared" si="7"/>
        <v>46185</v>
      </c>
      <c r="F17" s="70">
        <v>0</v>
      </c>
      <c r="G17" s="71">
        <f t="shared" si="8"/>
        <v>1</v>
      </c>
      <c r="H17" s="72">
        <f t="shared" si="2"/>
        <v>671199.81</v>
      </c>
      <c r="I17" s="538">
        <v>672112.79</v>
      </c>
      <c r="J17" s="72">
        <f t="shared" si="19"/>
        <v>912.97999999998137</v>
      </c>
      <c r="K17" s="86">
        <f t="shared" si="20"/>
        <v>38.040833333332557</v>
      </c>
      <c r="L17" s="36"/>
    </row>
    <row r="18" spans="1:14">
      <c r="A18" s="73">
        <f t="shared" si="5"/>
        <v>12</v>
      </c>
      <c r="B18" s="69">
        <f t="shared" si="5"/>
        <v>46185</v>
      </c>
      <c r="C18" s="69">
        <f t="shared" si="6"/>
        <v>46185</v>
      </c>
      <c r="D18" s="70">
        <v>0</v>
      </c>
      <c r="E18" s="69">
        <f t="shared" si="7"/>
        <v>46186</v>
      </c>
      <c r="F18" s="70">
        <v>0</v>
      </c>
      <c r="G18" s="71">
        <f t="shared" si="8"/>
        <v>1</v>
      </c>
      <c r="H18" s="72">
        <f t="shared" si="2"/>
        <v>672112.79</v>
      </c>
      <c r="I18" s="72">
        <v>672770.42</v>
      </c>
      <c r="J18" s="72">
        <f t="shared" si="19"/>
        <v>657.63000000000466</v>
      </c>
      <c r="K18" s="86">
        <f t="shared" si="20"/>
        <v>27.401250000000193</v>
      </c>
      <c r="L18" s="36"/>
      <c r="N18" s="3"/>
    </row>
    <row r="19" spans="1:14">
      <c r="A19" s="73">
        <f t="shared" si="5"/>
        <v>13</v>
      </c>
      <c r="B19" s="69">
        <f t="shared" si="5"/>
        <v>46186</v>
      </c>
      <c r="C19" s="69">
        <f t="shared" si="6"/>
        <v>46186</v>
      </c>
      <c r="D19" s="70">
        <v>0</v>
      </c>
      <c r="E19" s="69">
        <f t="shared" si="7"/>
        <v>46187</v>
      </c>
      <c r="F19" s="70">
        <v>0</v>
      </c>
      <c r="G19" s="71">
        <f t="shared" si="8"/>
        <v>1</v>
      </c>
      <c r="H19" s="72">
        <f t="shared" si="2"/>
        <v>672770.42</v>
      </c>
      <c r="I19" s="72">
        <v>673228.49</v>
      </c>
      <c r="J19" s="72">
        <f t="shared" si="19"/>
        <v>458.06999999994878</v>
      </c>
      <c r="K19" s="86">
        <f t="shared" si="20"/>
        <v>19.086249999997865</v>
      </c>
      <c r="L19" s="36"/>
    </row>
    <row r="20" spans="1:14">
      <c r="A20" s="73">
        <f t="shared" si="5"/>
        <v>14</v>
      </c>
      <c r="B20" s="69">
        <f t="shared" si="5"/>
        <v>46187</v>
      </c>
      <c r="C20" s="69">
        <f t="shared" si="6"/>
        <v>46187</v>
      </c>
      <c r="D20" s="70">
        <v>0</v>
      </c>
      <c r="E20" s="69">
        <f t="shared" si="7"/>
        <v>46188</v>
      </c>
      <c r="F20" s="70">
        <v>0</v>
      </c>
      <c r="G20" s="71">
        <f t="shared" si="8"/>
        <v>1</v>
      </c>
      <c r="H20" s="72">
        <f t="shared" si="2"/>
        <v>673228.49</v>
      </c>
      <c r="I20" s="72">
        <v>673786</v>
      </c>
      <c r="J20" s="72">
        <f t="shared" si="19"/>
        <v>557.51000000000931</v>
      </c>
      <c r="K20" s="86">
        <f t="shared" si="20"/>
        <v>23.229583333333721</v>
      </c>
      <c r="L20" s="96"/>
    </row>
    <row r="21" spans="1:14">
      <c r="A21" s="73">
        <f t="shared" ref="A21:B25" si="21">A20+1</f>
        <v>15</v>
      </c>
      <c r="B21" s="69">
        <f t="shared" si="21"/>
        <v>46188</v>
      </c>
      <c r="C21" s="69">
        <f t="shared" si="6"/>
        <v>46188</v>
      </c>
      <c r="D21" s="70">
        <v>0</v>
      </c>
      <c r="E21" s="69">
        <f t="shared" si="7"/>
        <v>46189</v>
      </c>
      <c r="F21" s="70">
        <v>0</v>
      </c>
      <c r="G21" s="71">
        <f t="shared" si="8"/>
        <v>1</v>
      </c>
      <c r="H21" s="72">
        <f t="shared" si="2"/>
        <v>673786</v>
      </c>
      <c r="I21" s="72">
        <v>674358.73</v>
      </c>
      <c r="J21" s="72">
        <f t="shared" si="19"/>
        <v>572.72999999998137</v>
      </c>
      <c r="K21" s="86">
        <f t="shared" si="20"/>
        <v>23.863749999999225</v>
      </c>
      <c r="L21" s="96"/>
    </row>
    <row r="22" spans="1:14">
      <c r="A22" s="73">
        <f t="shared" si="21"/>
        <v>16</v>
      </c>
      <c r="B22" s="69">
        <f t="shared" si="21"/>
        <v>46189</v>
      </c>
      <c r="C22" s="69">
        <f t="shared" si="6"/>
        <v>46189</v>
      </c>
      <c r="D22" s="70">
        <v>0</v>
      </c>
      <c r="E22" s="69">
        <f t="shared" si="7"/>
        <v>46190</v>
      </c>
      <c r="F22" s="70">
        <v>0</v>
      </c>
      <c r="G22" s="71">
        <f t="shared" si="8"/>
        <v>1</v>
      </c>
      <c r="H22" s="72">
        <f t="shared" si="2"/>
        <v>674358.73</v>
      </c>
      <c r="I22" s="72">
        <v>674864.57</v>
      </c>
      <c r="J22" s="72">
        <f t="shared" si="19"/>
        <v>505.8399999999674</v>
      </c>
      <c r="K22" s="86">
        <f t="shared" si="20"/>
        <v>21.076666666665307</v>
      </c>
      <c r="L22" s="96"/>
    </row>
    <row r="23" spans="1:14">
      <c r="A23" s="73">
        <f t="shared" si="21"/>
        <v>17</v>
      </c>
      <c r="B23" s="69">
        <f t="shared" si="21"/>
        <v>46190</v>
      </c>
      <c r="C23" s="69">
        <f t="shared" si="6"/>
        <v>46190</v>
      </c>
      <c r="D23" s="70">
        <v>0</v>
      </c>
      <c r="E23" s="69">
        <f t="shared" si="7"/>
        <v>46191</v>
      </c>
      <c r="F23" s="70">
        <v>0</v>
      </c>
      <c r="G23" s="71">
        <f t="shared" si="8"/>
        <v>1</v>
      </c>
      <c r="H23" s="72">
        <f t="shared" si="2"/>
        <v>674864.57</v>
      </c>
      <c r="I23" s="72">
        <v>675681.52</v>
      </c>
      <c r="J23" s="72">
        <f t="shared" si="19"/>
        <v>816.95000000006985</v>
      </c>
      <c r="K23" s="86">
        <f t="shared" si="20"/>
        <v>34.039583333336246</v>
      </c>
      <c r="L23" s="96"/>
    </row>
    <row r="24" spans="1:14">
      <c r="A24" s="73">
        <f t="shared" si="21"/>
        <v>18</v>
      </c>
      <c r="B24" s="69">
        <f t="shared" si="21"/>
        <v>46191</v>
      </c>
      <c r="C24" s="69">
        <f t="shared" si="6"/>
        <v>46191</v>
      </c>
      <c r="D24" s="70">
        <v>0</v>
      </c>
      <c r="E24" s="69">
        <f t="shared" si="7"/>
        <v>46192</v>
      </c>
      <c r="F24" s="70">
        <v>0</v>
      </c>
      <c r="G24" s="71">
        <f t="shared" si="8"/>
        <v>1</v>
      </c>
      <c r="H24" s="72">
        <f t="shared" si="2"/>
        <v>675681.52</v>
      </c>
      <c r="I24" s="72">
        <v>676434.45</v>
      </c>
      <c r="J24" s="72">
        <f t="shared" si="19"/>
        <v>752.92999999993481</v>
      </c>
      <c r="K24" s="86">
        <f t="shared" si="20"/>
        <v>31.372083333330618</v>
      </c>
      <c r="L24" s="96"/>
    </row>
    <row r="25" spans="1:14">
      <c r="A25" s="73">
        <f t="shared" si="21"/>
        <v>19</v>
      </c>
      <c r="B25" s="69">
        <f t="shared" si="21"/>
        <v>46192</v>
      </c>
      <c r="C25" s="69">
        <f t="shared" si="6"/>
        <v>46192</v>
      </c>
      <c r="D25" s="70">
        <v>0</v>
      </c>
      <c r="E25" s="69">
        <f t="shared" si="7"/>
        <v>46193</v>
      </c>
      <c r="F25" s="70">
        <v>0</v>
      </c>
      <c r="G25" s="71">
        <f t="shared" si="8"/>
        <v>1</v>
      </c>
      <c r="H25" s="72">
        <f t="shared" si="2"/>
        <v>676434.45</v>
      </c>
      <c r="I25" s="72">
        <v>677196.14</v>
      </c>
      <c r="J25" s="72">
        <f t="shared" si="19"/>
        <v>761.69000000006054</v>
      </c>
      <c r="K25" s="86">
        <f t="shared" si="20"/>
        <v>31.737083333335857</v>
      </c>
      <c r="L25" s="36"/>
    </row>
    <row r="26" spans="1:14">
      <c r="A26" s="73">
        <f t="shared" ref="A26:B28" si="22">A25+1</f>
        <v>20</v>
      </c>
      <c r="B26" s="69">
        <f t="shared" si="22"/>
        <v>46193</v>
      </c>
      <c r="C26" s="69">
        <f t="shared" si="6"/>
        <v>46193</v>
      </c>
      <c r="D26" s="70">
        <v>0</v>
      </c>
      <c r="E26" s="69">
        <f t="shared" si="7"/>
        <v>46194</v>
      </c>
      <c r="F26" s="70">
        <v>0</v>
      </c>
      <c r="G26" s="71">
        <f t="shared" si="8"/>
        <v>1</v>
      </c>
      <c r="H26" s="72">
        <f t="shared" si="2"/>
        <v>677196.14</v>
      </c>
      <c r="I26" s="72">
        <v>677694.8</v>
      </c>
      <c r="J26" s="72">
        <f t="shared" si="19"/>
        <v>498.6600000000326</v>
      </c>
      <c r="K26" s="86">
        <f t="shared" si="20"/>
        <v>20.777500000001357</v>
      </c>
      <c r="L26" s="36"/>
    </row>
    <row r="27" spans="1:14">
      <c r="A27" s="73">
        <f t="shared" si="22"/>
        <v>21</v>
      </c>
      <c r="B27" s="69">
        <f t="shared" si="22"/>
        <v>46194</v>
      </c>
      <c r="C27" s="69">
        <f t="shared" si="6"/>
        <v>46194</v>
      </c>
      <c r="D27" s="70">
        <v>0</v>
      </c>
      <c r="E27" s="69">
        <f t="shared" si="7"/>
        <v>46195</v>
      </c>
      <c r="F27" s="70">
        <v>0</v>
      </c>
      <c r="G27" s="71">
        <f t="shared" si="8"/>
        <v>1</v>
      </c>
      <c r="H27" s="72">
        <f t="shared" si="2"/>
        <v>677694.8</v>
      </c>
      <c r="I27" s="557">
        <v>678169.41</v>
      </c>
      <c r="J27" s="72">
        <f t="shared" si="19"/>
        <v>474.60999999998603</v>
      </c>
      <c r="K27" s="86">
        <f t="shared" si="20"/>
        <v>19.775416666666086</v>
      </c>
      <c r="L27" s="36"/>
    </row>
    <row r="28" spans="1:14">
      <c r="A28" s="73">
        <f t="shared" si="22"/>
        <v>22</v>
      </c>
      <c r="B28" s="69">
        <f t="shared" si="22"/>
        <v>46195</v>
      </c>
      <c r="C28" s="69">
        <f t="shared" si="6"/>
        <v>46195</v>
      </c>
      <c r="D28" s="70">
        <v>0</v>
      </c>
      <c r="E28" s="69">
        <f t="shared" si="7"/>
        <v>46196</v>
      </c>
      <c r="F28" s="70">
        <v>0</v>
      </c>
      <c r="G28" s="71">
        <f t="shared" si="8"/>
        <v>1</v>
      </c>
      <c r="H28" s="72">
        <f t="shared" si="2"/>
        <v>678169.41</v>
      </c>
      <c r="I28" s="72">
        <v>678904.85</v>
      </c>
      <c r="J28" s="72">
        <f t="shared" si="19"/>
        <v>735.43999999994412</v>
      </c>
      <c r="K28" s="86">
        <f t="shared" si="20"/>
        <v>30.643333333331004</v>
      </c>
      <c r="L28" s="36"/>
    </row>
    <row r="29" spans="1:14">
      <c r="A29" s="73">
        <f t="shared" ref="A29:A36" si="23">A28+1</f>
        <v>23</v>
      </c>
      <c r="B29" s="69">
        <f t="shared" ref="B29:B36" si="24">B28+1</f>
        <v>46196</v>
      </c>
      <c r="C29" s="69">
        <f t="shared" si="6"/>
        <v>46196</v>
      </c>
      <c r="D29" s="70">
        <v>0</v>
      </c>
      <c r="E29" s="69">
        <f t="shared" si="7"/>
        <v>46197</v>
      </c>
      <c r="F29" s="70">
        <v>0</v>
      </c>
      <c r="G29" s="71">
        <f t="shared" si="8"/>
        <v>1</v>
      </c>
      <c r="H29" s="72">
        <f t="shared" si="2"/>
        <v>678904.85</v>
      </c>
      <c r="I29" s="72">
        <v>679631.78</v>
      </c>
      <c r="J29" s="72">
        <f t="shared" si="19"/>
        <v>726.93000000005122</v>
      </c>
      <c r="K29" s="86">
        <f t="shared" si="20"/>
        <v>30.288750000002135</v>
      </c>
      <c r="L29" s="36"/>
    </row>
    <row r="30" spans="1:14">
      <c r="A30" s="73">
        <f t="shared" si="23"/>
        <v>24</v>
      </c>
      <c r="B30" s="69">
        <f t="shared" si="24"/>
        <v>46197</v>
      </c>
      <c r="C30" s="69">
        <f t="shared" si="6"/>
        <v>46197</v>
      </c>
      <c r="D30" s="70">
        <v>0</v>
      </c>
      <c r="E30" s="69">
        <f t="shared" si="7"/>
        <v>46198</v>
      </c>
      <c r="F30" s="70">
        <v>0</v>
      </c>
      <c r="G30" s="71">
        <f t="shared" si="8"/>
        <v>1</v>
      </c>
      <c r="H30" s="72">
        <f t="shared" si="2"/>
        <v>679631.78</v>
      </c>
      <c r="I30" s="72">
        <v>680297.95</v>
      </c>
      <c r="J30" s="72">
        <f t="shared" si="19"/>
        <v>666.16999999992549</v>
      </c>
      <c r="K30" s="86">
        <f t="shared" si="20"/>
        <v>27.757083333330229</v>
      </c>
      <c r="L30" s="96"/>
    </row>
    <row r="31" spans="1:14">
      <c r="A31" s="73">
        <f t="shared" si="23"/>
        <v>25</v>
      </c>
      <c r="B31" s="69">
        <f t="shared" si="24"/>
        <v>46198</v>
      </c>
      <c r="C31" s="69">
        <f t="shared" si="6"/>
        <v>46198</v>
      </c>
      <c r="D31" s="70">
        <v>0</v>
      </c>
      <c r="E31" s="69">
        <f t="shared" si="7"/>
        <v>46199</v>
      </c>
      <c r="F31" s="70">
        <v>0</v>
      </c>
      <c r="G31" s="71">
        <f t="shared" si="8"/>
        <v>1</v>
      </c>
      <c r="H31" s="72">
        <f t="shared" si="2"/>
        <v>680297.95</v>
      </c>
      <c r="I31" s="72">
        <v>681016.74</v>
      </c>
      <c r="J31" s="72">
        <f t="shared" si="19"/>
        <v>718.79000000003725</v>
      </c>
      <c r="K31" s="86">
        <f t="shared" si="20"/>
        <v>29.949583333334886</v>
      </c>
      <c r="L31" s="96"/>
    </row>
    <row r="32" spans="1:14">
      <c r="A32" s="73">
        <f t="shared" si="23"/>
        <v>26</v>
      </c>
      <c r="B32" s="69">
        <f t="shared" si="24"/>
        <v>46199</v>
      </c>
      <c r="C32" s="69">
        <f t="shared" ref="C32:C34" si="25">B32</f>
        <v>46199</v>
      </c>
      <c r="D32" s="70">
        <v>0</v>
      </c>
      <c r="E32" s="69">
        <f t="shared" ref="E32:E34" si="26">C32+1</f>
        <v>46200</v>
      </c>
      <c r="F32" s="70">
        <v>0</v>
      </c>
      <c r="G32" s="71">
        <f t="shared" ref="G32:G34" si="27">IFERROR(((E32-C32)+(F32-D32)),"")</f>
        <v>1</v>
      </c>
      <c r="H32" s="72">
        <f t="shared" si="2"/>
        <v>681016.74</v>
      </c>
      <c r="I32" s="72">
        <v>681658.61</v>
      </c>
      <c r="J32" s="72">
        <f t="shared" si="19"/>
        <v>641.86999999999534</v>
      </c>
      <c r="K32" s="86">
        <f t="shared" si="20"/>
        <v>26.744583333333139</v>
      </c>
      <c r="L32" s="96"/>
    </row>
    <row r="33" spans="1:12">
      <c r="A33" s="73">
        <f t="shared" si="23"/>
        <v>27</v>
      </c>
      <c r="B33" s="69">
        <f t="shared" si="24"/>
        <v>46200</v>
      </c>
      <c r="C33" s="69">
        <f t="shared" si="25"/>
        <v>46200</v>
      </c>
      <c r="D33" s="70">
        <v>0</v>
      </c>
      <c r="E33" s="69">
        <f t="shared" si="26"/>
        <v>46201</v>
      </c>
      <c r="F33" s="70">
        <v>0</v>
      </c>
      <c r="G33" s="71">
        <f t="shared" si="27"/>
        <v>1</v>
      </c>
      <c r="H33" s="72">
        <f t="shared" si="2"/>
        <v>681658.61</v>
      </c>
      <c r="I33" s="72">
        <v>682192.24</v>
      </c>
      <c r="J33" s="72">
        <f t="shared" si="19"/>
        <v>533.63000000000466</v>
      </c>
      <c r="K33" s="86">
        <f t="shared" si="20"/>
        <v>22.234583333333529</v>
      </c>
      <c r="L33" s="96"/>
    </row>
    <row r="34" spans="1:12">
      <c r="A34" s="73">
        <f t="shared" si="23"/>
        <v>28</v>
      </c>
      <c r="B34" s="69">
        <f t="shared" si="24"/>
        <v>46201</v>
      </c>
      <c r="C34" s="69">
        <f t="shared" si="25"/>
        <v>46201</v>
      </c>
      <c r="D34" s="70">
        <v>0</v>
      </c>
      <c r="E34" s="69">
        <f t="shared" si="26"/>
        <v>46202</v>
      </c>
      <c r="F34" s="70">
        <v>0</v>
      </c>
      <c r="G34" s="71">
        <f t="shared" si="27"/>
        <v>1</v>
      </c>
      <c r="H34" s="72">
        <f t="shared" si="2"/>
        <v>682192.24</v>
      </c>
      <c r="I34" s="195">
        <v>682642.32</v>
      </c>
      <c r="J34" s="72">
        <f t="shared" si="19"/>
        <v>450.07999999995809</v>
      </c>
      <c r="K34" s="86">
        <f t="shared" si="20"/>
        <v>18.753333333331586</v>
      </c>
      <c r="L34" s="36"/>
    </row>
    <row r="35" spans="1:12">
      <c r="A35" s="73">
        <f t="shared" si="23"/>
        <v>29</v>
      </c>
      <c r="B35" s="69">
        <f t="shared" si="24"/>
        <v>46202</v>
      </c>
      <c r="C35" s="69">
        <f t="shared" ref="C35" si="28">B35</f>
        <v>46202</v>
      </c>
      <c r="D35" s="70">
        <v>0</v>
      </c>
      <c r="E35" s="69">
        <f t="shared" ref="E35" si="29">C35+1</f>
        <v>46203</v>
      </c>
      <c r="F35" s="70">
        <v>0</v>
      </c>
      <c r="G35" s="71">
        <f t="shared" ref="G35" si="30">IFERROR(((E35-C35)+(F35-D35)),"")</f>
        <v>1</v>
      </c>
      <c r="H35" s="72">
        <f t="shared" si="2"/>
        <v>682642.32</v>
      </c>
      <c r="I35" s="195">
        <v>683347.94</v>
      </c>
      <c r="J35" s="72">
        <f t="shared" si="19"/>
        <v>705.61999999999534</v>
      </c>
      <c r="K35" s="86">
        <f t="shared" si="20"/>
        <v>29.400833333333139</v>
      </c>
      <c r="L35" s="36"/>
    </row>
    <row r="36" spans="1:12">
      <c r="A36" s="73">
        <f t="shared" si="23"/>
        <v>30</v>
      </c>
      <c r="B36" s="69">
        <f t="shared" si="24"/>
        <v>46203</v>
      </c>
      <c r="C36" s="69">
        <f t="shared" ref="C36" si="31">B36</f>
        <v>46203</v>
      </c>
      <c r="D36" s="70">
        <v>0</v>
      </c>
      <c r="E36" s="69">
        <f t="shared" ref="E36" si="32">C36+1</f>
        <v>46204</v>
      </c>
      <c r="F36" s="70">
        <v>0</v>
      </c>
      <c r="G36" s="71">
        <f t="shared" ref="G36" si="33">IFERROR(((E36-C36)+(F36-D36)),"")</f>
        <v>1</v>
      </c>
      <c r="H36" s="72">
        <f t="shared" si="2"/>
        <v>683347.94</v>
      </c>
      <c r="I36" s="195">
        <v>684113.81</v>
      </c>
      <c r="J36" s="72">
        <f t="shared" si="19"/>
        <v>765.87000000011176</v>
      </c>
      <c r="K36" s="86">
        <f t="shared" si="20"/>
        <v>31.911250000004657</v>
      </c>
      <c r="L36" s="36"/>
    </row>
    <row r="37" spans="1:12">
      <c r="A37" s="73"/>
      <c r="B37" s="69"/>
      <c r="C37" s="69"/>
      <c r="D37" s="70"/>
      <c r="E37" s="69"/>
      <c r="F37" s="70"/>
      <c r="G37" s="71"/>
      <c r="H37" s="72"/>
      <c r="I37" s="72"/>
      <c r="J37" s="72"/>
      <c r="K37" s="215"/>
      <c r="L37" s="3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19924.120000000112</v>
      </c>
      <c r="K38" s="88">
        <f>AVERAGE(K7:K37)</f>
        <v>27.672388888889042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0.92241296296296804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90" zoomScaleNormal="90" workbookViewId="0">
      <pane ySplit="6" topLeftCell="A25" activePane="bottomLeft" state="frozen"/>
      <selection pane="bottomLeft" activeCell="H22" sqref="H2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" style="1" customWidth="1"/>
    <col min="9" max="9" width="14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C1" s="6" t="s">
        <v>144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C2" s="6" t="s">
        <v>11</v>
      </c>
      <c r="D2" s="5"/>
      <c r="E2" s="5"/>
      <c r="F2" s="5"/>
      <c r="G2" s="5"/>
      <c r="H2" s="5"/>
      <c r="I2" s="5"/>
      <c r="J2" s="5"/>
      <c r="K2" s="5"/>
      <c r="L2" s="93" t="s">
        <v>146</v>
      </c>
    </row>
    <row r="3" spans="1:12">
      <c r="C3" s="6" t="str">
        <f>'Summary sales'!A3</f>
        <v>Bulan Juni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C4" s="47">
        <f>'Summary sales'!A4</f>
        <v>46174</v>
      </c>
      <c r="D4" s="8"/>
      <c r="E4" s="5"/>
      <c r="F4" s="5"/>
      <c r="G4" s="5"/>
      <c r="H4" s="5"/>
      <c r="I4" s="5"/>
      <c r="J4" s="5" t="s">
        <v>147</v>
      </c>
      <c r="K4" s="28">
        <f>MAX(K7:K34)</f>
        <v>188.79999999998836</v>
      </c>
      <c r="L4" s="5"/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1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B7</f>
        <v>46174</v>
      </c>
      <c r="D7" s="194">
        <v>0</v>
      </c>
      <c r="E7" s="68">
        <f>C7+1</f>
        <v>46175</v>
      </c>
      <c r="F7" s="194">
        <v>0</v>
      </c>
      <c r="G7" s="71">
        <f>IFERROR(((E7-C7)+(F7-D7)),"")</f>
        <v>1</v>
      </c>
      <c r="H7" s="195">
        <v>2922100.7</v>
      </c>
      <c r="I7" s="195">
        <v>2922100.7</v>
      </c>
      <c r="J7" s="72">
        <f t="shared" ref="J7" si="0">I7-H7</f>
        <v>0</v>
      </c>
      <c r="K7" s="86">
        <f t="shared" ref="K7" si="1">J7/24</f>
        <v>0</v>
      </c>
      <c r="L7" s="598" t="s">
        <v>163</v>
      </c>
    </row>
    <row r="8" spans="1:12">
      <c r="A8" s="73">
        <f>A7+1</f>
        <v>2</v>
      </c>
      <c r="B8" s="69">
        <f>B7+1</f>
        <v>46175</v>
      </c>
      <c r="C8" s="69">
        <f>B8</f>
        <v>46175</v>
      </c>
      <c r="D8" s="70">
        <v>0</v>
      </c>
      <c r="E8" s="69">
        <f>C8+1</f>
        <v>46176</v>
      </c>
      <c r="F8" s="70">
        <v>0</v>
      </c>
      <c r="G8" s="71">
        <f>IFERROR(((E8-C8)+(F8-D8)),"")</f>
        <v>1</v>
      </c>
      <c r="H8" s="72">
        <f t="shared" ref="H8:H36" si="2">I7</f>
        <v>2922100.7</v>
      </c>
      <c r="I8" s="72">
        <v>2924663.9</v>
      </c>
      <c r="J8" s="72">
        <f t="shared" ref="J8" si="3">I8-H8</f>
        <v>2563.1999999997206</v>
      </c>
      <c r="K8" s="86">
        <f t="shared" ref="K8" si="4">J8/24</f>
        <v>106.79999999998836</v>
      </c>
      <c r="L8" s="525"/>
    </row>
    <row r="9" spans="1:12">
      <c r="A9" s="73">
        <f t="shared" ref="A9:B24" si="5">A8+1</f>
        <v>3</v>
      </c>
      <c r="B9" s="69">
        <f t="shared" si="5"/>
        <v>46176</v>
      </c>
      <c r="C9" s="69">
        <f t="shared" ref="C9:C36" si="6">B9</f>
        <v>46176</v>
      </c>
      <c r="D9" s="70">
        <v>0</v>
      </c>
      <c r="E9" s="69">
        <f t="shared" ref="E9:E36" si="7">C9+1</f>
        <v>46177</v>
      </c>
      <c r="F9" s="70">
        <v>0</v>
      </c>
      <c r="G9" s="71">
        <f t="shared" ref="G9:G36" si="8">IFERROR(((E9-C9)+(F9-D9)),"")</f>
        <v>1</v>
      </c>
      <c r="H9" s="72">
        <f t="shared" si="2"/>
        <v>2924663.9</v>
      </c>
      <c r="I9" s="72">
        <v>2928310</v>
      </c>
      <c r="J9" s="72">
        <f t="shared" ref="J9" si="9">I9-H9</f>
        <v>3646.1000000000931</v>
      </c>
      <c r="K9" s="86">
        <f t="shared" ref="K9" si="10">J9/24</f>
        <v>151.92083333333721</v>
      </c>
      <c r="L9" s="525"/>
    </row>
    <row r="10" spans="1:12">
      <c r="A10" s="73">
        <f t="shared" si="5"/>
        <v>4</v>
      </c>
      <c r="B10" s="69">
        <f t="shared" si="5"/>
        <v>46177</v>
      </c>
      <c r="C10" s="69">
        <f t="shared" si="6"/>
        <v>46177</v>
      </c>
      <c r="D10" s="70">
        <v>0</v>
      </c>
      <c r="E10" s="69">
        <f t="shared" si="7"/>
        <v>46178</v>
      </c>
      <c r="F10" s="70">
        <v>0</v>
      </c>
      <c r="G10" s="71">
        <f t="shared" si="8"/>
        <v>1</v>
      </c>
      <c r="H10" s="72">
        <f t="shared" si="2"/>
        <v>2928310</v>
      </c>
      <c r="I10" s="195">
        <v>2932287.3</v>
      </c>
      <c r="J10" s="72">
        <f t="shared" ref="J10" si="11">I10-H10</f>
        <v>3977.2999999998137</v>
      </c>
      <c r="K10" s="86">
        <f t="shared" ref="K10" si="12">J10/24</f>
        <v>165.72083333332557</v>
      </c>
      <c r="L10" s="96"/>
    </row>
    <row r="11" spans="1:12">
      <c r="A11" s="73">
        <f t="shared" si="5"/>
        <v>5</v>
      </c>
      <c r="B11" s="69">
        <f t="shared" si="5"/>
        <v>46178</v>
      </c>
      <c r="C11" s="69">
        <f t="shared" si="6"/>
        <v>46178</v>
      </c>
      <c r="D11" s="70">
        <v>0</v>
      </c>
      <c r="E11" s="69">
        <f t="shared" si="7"/>
        <v>46179</v>
      </c>
      <c r="F11" s="70">
        <v>0</v>
      </c>
      <c r="G11" s="71">
        <f t="shared" si="8"/>
        <v>1</v>
      </c>
      <c r="H11" s="72">
        <f t="shared" si="2"/>
        <v>2932287.3</v>
      </c>
      <c r="I11" s="195">
        <v>2936243.3</v>
      </c>
      <c r="J11" s="72">
        <f t="shared" ref="J11:J12" si="13">I11-H11</f>
        <v>3956</v>
      </c>
      <c r="K11" s="86">
        <f t="shared" ref="K11" si="14">J11/24</f>
        <v>164.83333333333334</v>
      </c>
      <c r="L11" s="96"/>
    </row>
    <row r="12" spans="1:12">
      <c r="A12" s="73">
        <f t="shared" si="5"/>
        <v>6</v>
      </c>
      <c r="B12" s="69">
        <f t="shared" si="5"/>
        <v>46179</v>
      </c>
      <c r="C12" s="69">
        <f t="shared" si="6"/>
        <v>46179</v>
      </c>
      <c r="D12" s="70">
        <v>0</v>
      </c>
      <c r="E12" s="69">
        <f t="shared" si="7"/>
        <v>46180</v>
      </c>
      <c r="F12" s="70">
        <v>0</v>
      </c>
      <c r="G12" s="71">
        <f t="shared" si="8"/>
        <v>1</v>
      </c>
      <c r="H12" s="72">
        <f t="shared" si="2"/>
        <v>2936243.3</v>
      </c>
      <c r="I12" s="195">
        <v>2940088.5</v>
      </c>
      <c r="J12" s="72">
        <f t="shared" si="13"/>
        <v>3845.2000000001863</v>
      </c>
      <c r="K12" s="86">
        <f t="shared" ref="K12" si="15">J12/24</f>
        <v>160.21666666667443</v>
      </c>
      <c r="L12" s="96"/>
    </row>
    <row r="13" spans="1:12">
      <c r="A13" s="73">
        <f t="shared" si="5"/>
        <v>7</v>
      </c>
      <c r="B13" s="69">
        <f t="shared" si="5"/>
        <v>46180</v>
      </c>
      <c r="C13" s="69">
        <f t="shared" si="6"/>
        <v>46180</v>
      </c>
      <c r="D13" s="70">
        <v>0</v>
      </c>
      <c r="E13" s="69">
        <f t="shared" si="7"/>
        <v>46181</v>
      </c>
      <c r="F13" s="70">
        <v>0</v>
      </c>
      <c r="G13" s="71">
        <f t="shared" si="8"/>
        <v>1</v>
      </c>
      <c r="H13" s="72">
        <f t="shared" si="2"/>
        <v>2940088.5</v>
      </c>
      <c r="I13" s="195">
        <v>2943797.5</v>
      </c>
      <c r="J13" s="72">
        <f t="shared" ref="J13" si="16">I13-H13</f>
        <v>3709</v>
      </c>
      <c r="K13" s="86">
        <f t="shared" ref="K13" si="17">J13/24</f>
        <v>154.54166666666666</v>
      </c>
      <c r="L13" s="36"/>
    </row>
    <row r="14" spans="1:12">
      <c r="A14" s="73">
        <f t="shared" si="5"/>
        <v>8</v>
      </c>
      <c r="B14" s="69">
        <f t="shared" si="5"/>
        <v>46181</v>
      </c>
      <c r="C14" s="69">
        <f t="shared" si="6"/>
        <v>46181</v>
      </c>
      <c r="D14" s="70">
        <v>0</v>
      </c>
      <c r="E14" s="69">
        <f t="shared" si="7"/>
        <v>46182</v>
      </c>
      <c r="F14" s="70">
        <v>0</v>
      </c>
      <c r="G14" s="71">
        <f t="shared" si="8"/>
        <v>1</v>
      </c>
      <c r="H14" s="72">
        <f t="shared" si="2"/>
        <v>2943797.5</v>
      </c>
      <c r="I14" s="195">
        <v>2947442.2</v>
      </c>
      <c r="J14" s="72">
        <f t="shared" ref="J14" si="18">I14-H14</f>
        <v>3644.7000000001863</v>
      </c>
      <c r="K14" s="86">
        <f t="shared" ref="K14" si="19">J14/24</f>
        <v>151.86250000000777</v>
      </c>
      <c r="L14" s="36"/>
    </row>
    <row r="15" spans="1:12">
      <c r="A15" s="73">
        <f t="shared" si="5"/>
        <v>9</v>
      </c>
      <c r="B15" s="69">
        <f t="shared" si="5"/>
        <v>46182</v>
      </c>
      <c r="C15" s="69">
        <f t="shared" si="6"/>
        <v>46182</v>
      </c>
      <c r="D15" s="70">
        <v>0</v>
      </c>
      <c r="E15" s="69">
        <f t="shared" si="7"/>
        <v>46183</v>
      </c>
      <c r="F15" s="70">
        <v>0</v>
      </c>
      <c r="G15" s="71">
        <f t="shared" si="8"/>
        <v>1</v>
      </c>
      <c r="H15" s="72">
        <f t="shared" si="2"/>
        <v>2947442.2</v>
      </c>
      <c r="I15" s="72">
        <v>2950918</v>
      </c>
      <c r="J15" s="72">
        <f t="shared" ref="J15:J36" si="20">I15-H15</f>
        <v>3475.7999999998137</v>
      </c>
      <c r="K15" s="86">
        <f t="shared" ref="K15:K36" si="21">J15/24</f>
        <v>144.82499999999223</v>
      </c>
      <c r="L15" s="36"/>
    </row>
    <row r="16" spans="1:12">
      <c r="A16" s="73">
        <f t="shared" si="5"/>
        <v>10</v>
      </c>
      <c r="B16" s="69">
        <f t="shared" si="5"/>
        <v>46183</v>
      </c>
      <c r="C16" s="69">
        <f t="shared" si="6"/>
        <v>46183</v>
      </c>
      <c r="D16" s="70">
        <v>0</v>
      </c>
      <c r="E16" s="69">
        <f t="shared" si="7"/>
        <v>46184</v>
      </c>
      <c r="F16" s="70">
        <v>0</v>
      </c>
      <c r="G16" s="71">
        <f t="shared" si="8"/>
        <v>1</v>
      </c>
      <c r="H16" s="72">
        <f t="shared" si="2"/>
        <v>2950918</v>
      </c>
      <c r="I16" s="72">
        <v>2955271.9</v>
      </c>
      <c r="J16" s="72">
        <f t="shared" si="20"/>
        <v>4353.8999999999069</v>
      </c>
      <c r="K16" s="86">
        <f t="shared" si="21"/>
        <v>181.41249999999613</v>
      </c>
      <c r="L16" s="36"/>
    </row>
    <row r="17" spans="1:14">
      <c r="A17" s="73">
        <f t="shared" si="5"/>
        <v>11</v>
      </c>
      <c r="B17" s="69">
        <f t="shared" si="5"/>
        <v>46184</v>
      </c>
      <c r="C17" s="69">
        <f t="shared" si="6"/>
        <v>46184</v>
      </c>
      <c r="D17" s="70">
        <v>0</v>
      </c>
      <c r="E17" s="69">
        <f t="shared" si="7"/>
        <v>46185</v>
      </c>
      <c r="F17" s="70">
        <v>0</v>
      </c>
      <c r="G17" s="71">
        <f t="shared" si="8"/>
        <v>1</v>
      </c>
      <c r="H17" s="72">
        <f t="shared" si="2"/>
        <v>2955271.9</v>
      </c>
      <c r="I17" s="72">
        <v>2959302</v>
      </c>
      <c r="J17" s="72">
        <f t="shared" si="20"/>
        <v>4030.1000000000931</v>
      </c>
      <c r="K17" s="86">
        <f t="shared" si="21"/>
        <v>167.92083333333721</v>
      </c>
      <c r="L17" s="36"/>
    </row>
    <row r="18" spans="1:14">
      <c r="A18" s="73">
        <f t="shared" si="5"/>
        <v>12</v>
      </c>
      <c r="B18" s="69">
        <f t="shared" si="5"/>
        <v>46185</v>
      </c>
      <c r="C18" s="69">
        <f t="shared" si="6"/>
        <v>46185</v>
      </c>
      <c r="D18" s="70">
        <v>0</v>
      </c>
      <c r="E18" s="69">
        <f t="shared" si="7"/>
        <v>46186</v>
      </c>
      <c r="F18" s="70">
        <v>0</v>
      </c>
      <c r="G18" s="71">
        <f t="shared" si="8"/>
        <v>1</v>
      </c>
      <c r="H18" s="72">
        <f t="shared" si="2"/>
        <v>2959302</v>
      </c>
      <c r="I18" s="72">
        <v>2963341.7</v>
      </c>
      <c r="J18" s="72">
        <f t="shared" si="20"/>
        <v>4039.7000000001863</v>
      </c>
      <c r="K18" s="86">
        <f t="shared" si="21"/>
        <v>168.32083333334108</v>
      </c>
      <c r="L18" s="36"/>
      <c r="N18" s="3"/>
    </row>
    <row r="19" spans="1:14">
      <c r="A19" s="73">
        <f t="shared" si="5"/>
        <v>13</v>
      </c>
      <c r="B19" s="69">
        <f t="shared" si="5"/>
        <v>46186</v>
      </c>
      <c r="C19" s="69">
        <f t="shared" si="6"/>
        <v>46186</v>
      </c>
      <c r="D19" s="70">
        <v>0</v>
      </c>
      <c r="E19" s="69">
        <f t="shared" si="7"/>
        <v>46187</v>
      </c>
      <c r="F19" s="70">
        <v>0</v>
      </c>
      <c r="G19" s="71">
        <f t="shared" si="8"/>
        <v>1</v>
      </c>
      <c r="H19" s="72">
        <f t="shared" si="2"/>
        <v>2963341.7</v>
      </c>
      <c r="I19" s="72">
        <v>2967063.3</v>
      </c>
      <c r="J19" s="72">
        <f t="shared" si="20"/>
        <v>3721.5999999996275</v>
      </c>
      <c r="K19" s="86">
        <f t="shared" si="21"/>
        <v>155.06666666665114</v>
      </c>
      <c r="L19" s="36"/>
    </row>
    <row r="20" spans="1:14">
      <c r="A20" s="73">
        <f t="shared" si="5"/>
        <v>14</v>
      </c>
      <c r="B20" s="69">
        <f t="shared" si="5"/>
        <v>46187</v>
      </c>
      <c r="C20" s="69">
        <f t="shared" si="6"/>
        <v>46187</v>
      </c>
      <c r="D20" s="70">
        <v>0</v>
      </c>
      <c r="E20" s="69">
        <f t="shared" si="7"/>
        <v>46188</v>
      </c>
      <c r="F20" s="70">
        <v>0</v>
      </c>
      <c r="G20" s="71">
        <f t="shared" si="8"/>
        <v>1</v>
      </c>
      <c r="H20" s="72">
        <f t="shared" si="2"/>
        <v>2967063.3</v>
      </c>
      <c r="I20" s="72">
        <v>2967893.1</v>
      </c>
      <c r="J20" s="72">
        <f t="shared" si="20"/>
        <v>829.8000000002794</v>
      </c>
      <c r="K20" s="86">
        <f t="shared" si="21"/>
        <v>34.575000000011642</v>
      </c>
      <c r="L20" s="36"/>
    </row>
    <row r="21" spans="1:14">
      <c r="A21" s="73">
        <f t="shared" si="5"/>
        <v>15</v>
      </c>
      <c r="B21" s="69">
        <f t="shared" si="5"/>
        <v>46188</v>
      </c>
      <c r="C21" s="69">
        <f t="shared" si="6"/>
        <v>46188</v>
      </c>
      <c r="D21" s="70">
        <v>0</v>
      </c>
      <c r="E21" s="69">
        <f t="shared" si="7"/>
        <v>46189</v>
      </c>
      <c r="F21" s="70">
        <v>0</v>
      </c>
      <c r="G21" s="71">
        <f t="shared" si="8"/>
        <v>1</v>
      </c>
      <c r="H21" s="72">
        <f t="shared" si="2"/>
        <v>2967893.1</v>
      </c>
      <c r="I21" s="72">
        <v>2967893.1</v>
      </c>
      <c r="J21" s="72">
        <f t="shared" si="20"/>
        <v>0</v>
      </c>
      <c r="K21" s="86">
        <f t="shared" si="21"/>
        <v>0</v>
      </c>
      <c r="L21" s="36" t="s">
        <v>163</v>
      </c>
    </row>
    <row r="22" spans="1:14">
      <c r="A22" s="73">
        <f t="shared" si="5"/>
        <v>16</v>
      </c>
      <c r="B22" s="69">
        <f t="shared" si="5"/>
        <v>46189</v>
      </c>
      <c r="C22" s="69">
        <f t="shared" si="6"/>
        <v>46189</v>
      </c>
      <c r="D22" s="70">
        <v>0</v>
      </c>
      <c r="E22" s="69">
        <f t="shared" si="7"/>
        <v>46190</v>
      </c>
      <c r="F22" s="70">
        <v>0</v>
      </c>
      <c r="G22" s="71">
        <f t="shared" si="8"/>
        <v>1</v>
      </c>
      <c r="H22" s="72">
        <f t="shared" si="2"/>
        <v>2967893.1</v>
      </c>
      <c r="I22" s="72">
        <v>2967893.1</v>
      </c>
      <c r="J22" s="72">
        <f t="shared" si="20"/>
        <v>0</v>
      </c>
      <c r="K22" s="86">
        <f t="shared" si="21"/>
        <v>0</v>
      </c>
      <c r="L22" s="525" t="s">
        <v>163</v>
      </c>
    </row>
    <row r="23" spans="1:14">
      <c r="A23" s="73">
        <f t="shared" si="5"/>
        <v>17</v>
      </c>
      <c r="B23" s="69">
        <f t="shared" si="5"/>
        <v>46190</v>
      </c>
      <c r="C23" s="69">
        <f t="shared" si="6"/>
        <v>46190</v>
      </c>
      <c r="D23" s="70">
        <v>0</v>
      </c>
      <c r="E23" s="69">
        <f t="shared" si="7"/>
        <v>46191</v>
      </c>
      <c r="F23" s="70">
        <v>0</v>
      </c>
      <c r="G23" s="71">
        <f t="shared" si="8"/>
        <v>1</v>
      </c>
      <c r="H23" s="72">
        <f t="shared" si="2"/>
        <v>2967893.1</v>
      </c>
      <c r="I23" s="72">
        <v>2970513.6</v>
      </c>
      <c r="J23" s="72">
        <f t="shared" ref="J23" si="22">I23-H23</f>
        <v>2620.5</v>
      </c>
      <c r="K23" s="86">
        <f t="shared" ref="K23" si="23">J23/24</f>
        <v>109.1875</v>
      </c>
      <c r="L23" s="525"/>
    </row>
    <row r="24" spans="1:14">
      <c r="A24" s="73">
        <f t="shared" si="5"/>
        <v>18</v>
      </c>
      <c r="B24" s="69">
        <f t="shared" si="5"/>
        <v>46191</v>
      </c>
      <c r="C24" s="69">
        <f t="shared" si="6"/>
        <v>46191</v>
      </c>
      <c r="D24" s="70">
        <v>0</v>
      </c>
      <c r="E24" s="69">
        <f t="shared" si="7"/>
        <v>46192</v>
      </c>
      <c r="F24" s="70">
        <v>0</v>
      </c>
      <c r="G24" s="71">
        <f t="shared" si="8"/>
        <v>1</v>
      </c>
      <c r="H24" s="72">
        <f t="shared" si="2"/>
        <v>2970513.6</v>
      </c>
      <c r="I24" s="72">
        <v>2974390.6</v>
      </c>
      <c r="J24" s="72">
        <f t="shared" si="20"/>
        <v>3877</v>
      </c>
      <c r="K24" s="86">
        <f t="shared" si="21"/>
        <v>161.54166666666666</v>
      </c>
      <c r="L24" s="36"/>
    </row>
    <row r="25" spans="1:14">
      <c r="A25" s="73">
        <f t="shared" ref="A25:B36" si="24">A24+1</f>
        <v>19</v>
      </c>
      <c r="B25" s="69">
        <f t="shared" si="24"/>
        <v>46192</v>
      </c>
      <c r="C25" s="69">
        <f t="shared" si="6"/>
        <v>46192</v>
      </c>
      <c r="D25" s="70">
        <v>0</v>
      </c>
      <c r="E25" s="69">
        <f t="shared" si="7"/>
        <v>46193</v>
      </c>
      <c r="F25" s="70">
        <v>0</v>
      </c>
      <c r="G25" s="71">
        <f t="shared" si="8"/>
        <v>1</v>
      </c>
      <c r="H25" s="72">
        <f t="shared" si="2"/>
        <v>2974390.6</v>
      </c>
      <c r="I25" s="72">
        <v>2978096.7</v>
      </c>
      <c r="J25" s="72">
        <f t="shared" si="20"/>
        <v>3706.1000000000931</v>
      </c>
      <c r="K25" s="86">
        <f t="shared" si="21"/>
        <v>154.42083333333721</v>
      </c>
      <c r="L25" s="36"/>
    </row>
    <row r="26" spans="1:14">
      <c r="A26" s="73">
        <f t="shared" si="24"/>
        <v>20</v>
      </c>
      <c r="B26" s="69">
        <f t="shared" si="24"/>
        <v>46193</v>
      </c>
      <c r="C26" s="69">
        <f t="shared" si="6"/>
        <v>46193</v>
      </c>
      <c r="D26" s="70">
        <v>0</v>
      </c>
      <c r="E26" s="69">
        <f t="shared" si="7"/>
        <v>46194</v>
      </c>
      <c r="F26" s="70">
        <v>0</v>
      </c>
      <c r="G26" s="71">
        <f t="shared" si="8"/>
        <v>1</v>
      </c>
      <c r="H26" s="72">
        <f t="shared" si="2"/>
        <v>2978096.7</v>
      </c>
      <c r="I26" s="72">
        <v>2982627.9</v>
      </c>
      <c r="J26" s="72">
        <f t="shared" si="20"/>
        <v>4531.1999999997206</v>
      </c>
      <c r="K26" s="86">
        <f t="shared" si="21"/>
        <v>188.79999999998836</v>
      </c>
      <c r="L26" s="36"/>
    </row>
    <row r="27" spans="1:14">
      <c r="A27" s="73">
        <f t="shared" si="24"/>
        <v>21</v>
      </c>
      <c r="B27" s="69">
        <f t="shared" si="24"/>
        <v>46194</v>
      </c>
      <c r="C27" s="69">
        <f t="shared" si="6"/>
        <v>46194</v>
      </c>
      <c r="D27" s="70">
        <v>0</v>
      </c>
      <c r="E27" s="69">
        <f t="shared" si="7"/>
        <v>46195</v>
      </c>
      <c r="F27" s="70">
        <v>0</v>
      </c>
      <c r="G27" s="71">
        <f t="shared" si="8"/>
        <v>1</v>
      </c>
      <c r="H27" s="72">
        <f t="shared" si="2"/>
        <v>2982627.9</v>
      </c>
      <c r="I27" s="72">
        <v>2983888.2</v>
      </c>
      <c r="J27" s="72">
        <f t="shared" si="20"/>
        <v>1260.3000000002794</v>
      </c>
      <c r="K27" s="86">
        <f t="shared" si="21"/>
        <v>52.512500000011642</v>
      </c>
      <c r="L27" s="36"/>
    </row>
    <row r="28" spans="1:14">
      <c r="A28" s="73">
        <f t="shared" si="24"/>
        <v>22</v>
      </c>
      <c r="B28" s="69">
        <f t="shared" si="24"/>
        <v>46195</v>
      </c>
      <c r="C28" s="69">
        <f t="shared" si="6"/>
        <v>46195</v>
      </c>
      <c r="D28" s="70">
        <v>0</v>
      </c>
      <c r="E28" s="69">
        <f t="shared" si="7"/>
        <v>46196</v>
      </c>
      <c r="F28" s="70">
        <v>0</v>
      </c>
      <c r="G28" s="71">
        <f t="shared" si="8"/>
        <v>1</v>
      </c>
      <c r="H28" s="72">
        <f t="shared" si="2"/>
        <v>2983888.2</v>
      </c>
      <c r="I28" s="72">
        <v>2986266.6</v>
      </c>
      <c r="J28" s="72">
        <f t="shared" si="20"/>
        <v>2378.3999999999069</v>
      </c>
      <c r="K28" s="86">
        <f t="shared" si="21"/>
        <v>99.099999999996115</v>
      </c>
      <c r="L28" s="36"/>
    </row>
    <row r="29" spans="1:14">
      <c r="A29" s="73">
        <f t="shared" si="24"/>
        <v>23</v>
      </c>
      <c r="B29" s="69">
        <f t="shared" si="24"/>
        <v>46196</v>
      </c>
      <c r="C29" s="69">
        <f t="shared" si="6"/>
        <v>46196</v>
      </c>
      <c r="D29" s="70">
        <v>0</v>
      </c>
      <c r="E29" s="69">
        <f t="shared" si="7"/>
        <v>46197</v>
      </c>
      <c r="F29" s="70">
        <v>0</v>
      </c>
      <c r="G29" s="71">
        <f t="shared" si="8"/>
        <v>1</v>
      </c>
      <c r="H29" s="72">
        <f t="shared" si="2"/>
        <v>2986266.6</v>
      </c>
      <c r="I29" s="72">
        <v>2989541.6</v>
      </c>
      <c r="J29" s="72">
        <f t="shared" si="20"/>
        <v>3275</v>
      </c>
      <c r="K29" s="86">
        <f t="shared" si="21"/>
        <v>136.45833333333334</v>
      </c>
      <c r="L29" s="36"/>
    </row>
    <row r="30" spans="1:14">
      <c r="A30" s="73">
        <f t="shared" si="24"/>
        <v>24</v>
      </c>
      <c r="B30" s="69">
        <f t="shared" si="24"/>
        <v>46197</v>
      </c>
      <c r="C30" s="69">
        <f t="shared" si="6"/>
        <v>46197</v>
      </c>
      <c r="D30" s="70">
        <v>0</v>
      </c>
      <c r="E30" s="69">
        <f t="shared" si="7"/>
        <v>46198</v>
      </c>
      <c r="F30" s="70">
        <v>0</v>
      </c>
      <c r="G30" s="71">
        <f t="shared" si="8"/>
        <v>1</v>
      </c>
      <c r="H30" s="72">
        <f t="shared" si="2"/>
        <v>2989541.6</v>
      </c>
      <c r="I30" s="72">
        <v>2992910.5</v>
      </c>
      <c r="J30" s="72">
        <f t="shared" si="20"/>
        <v>3368.8999999999069</v>
      </c>
      <c r="K30" s="86">
        <f t="shared" si="21"/>
        <v>140.37083333332944</v>
      </c>
      <c r="L30" s="36"/>
    </row>
    <row r="31" spans="1:14">
      <c r="A31" s="73">
        <f t="shared" si="24"/>
        <v>25</v>
      </c>
      <c r="B31" s="69">
        <f t="shared" si="24"/>
        <v>46198</v>
      </c>
      <c r="C31" s="69">
        <f t="shared" si="6"/>
        <v>46198</v>
      </c>
      <c r="D31" s="70">
        <v>0</v>
      </c>
      <c r="E31" s="69">
        <f t="shared" si="7"/>
        <v>46199</v>
      </c>
      <c r="F31" s="70">
        <v>0</v>
      </c>
      <c r="G31" s="71">
        <f t="shared" si="8"/>
        <v>1</v>
      </c>
      <c r="H31" s="72">
        <f t="shared" si="2"/>
        <v>2992910.5</v>
      </c>
      <c r="I31" s="72">
        <v>2996158.5</v>
      </c>
      <c r="J31" s="72">
        <f t="shared" si="20"/>
        <v>3248</v>
      </c>
      <c r="K31" s="86">
        <f t="shared" si="21"/>
        <v>135.33333333333334</v>
      </c>
      <c r="L31" s="36"/>
    </row>
    <row r="32" spans="1:14">
      <c r="A32" s="73">
        <f t="shared" si="24"/>
        <v>26</v>
      </c>
      <c r="B32" s="69">
        <f t="shared" si="24"/>
        <v>46199</v>
      </c>
      <c r="C32" s="69">
        <f t="shared" si="6"/>
        <v>46199</v>
      </c>
      <c r="D32" s="70">
        <v>0</v>
      </c>
      <c r="E32" s="69">
        <f t="shared" si="7"/>
        <v>46200</v>
      </c>
      <c r="F32" s="70">
        <v>0</v>
      </c>
      <c r="G32" s="71">
        <f t="shared" si="8"/>
        <v>1</v>
      </c>
      <c r="H32" s="72">
        <f t="shared" si="2"/>
        <v>2996158.5</v>
      </c>
      <c r="I32" s="72">
        <v>2999247.9</v>
      </c>
      <c r="J32" s="72">
        <f t="shared" si="20"/>
        <v>3089.3999999999069</v>
      </c>
      <c r="K32" s="86">
        <f t="shared" si="21"/>
        <v>128.72499999999613</v>
      </c>
      <c r="L32" s="36"/>
    </row>
    <row r="33" spans="1:12">
      <c r="A33" s="73">
        <f t="shared" si="24"/>
        <v>27</v>
      </c>
      <c r="B33" s="69">
        <f t="shared" si="24"/>
        <v>46200</v>
      </c>
      <c r="C33" s="69">
        <f t="shared" si="6"/>
        <v>46200</v>
      </c>
      <c r="D33" s="70">
        <v>0</v>
      </c>
      <c r="E33" s="69">
        <f t="shared" si="7"/>
        <v>46201</v>
      </c>
      <c r="F33" s="70">
        <v>0</v>
      </c>
      <c r="G33" s="71">
        <f t="shared" si="8"/>
        <v>1</v>
      </c>
      <c r="H33" s="72">
        <f t="shared" si="2"/>
        <v>2999247.9</v>
      </c>
      <c r="I33" s="72">
        <v>3003170.8</v>
      </c>
      <c r="J33" s="72">
        <f t="shared" si="20"/>
        <v>3922.8999999999069</v>
      </c>
      <c r="K33" s="86">
        <f t="shared" si="21"/>
        <v>163.45416666666279</v>
      </c>
      <c r="L33" s="525"/>
    </row>
    <row r="34" spans="1:12">
      <c r="A34" s="73">
        <f t="shared" si="24"/>
        <v>28</v>
      </c>
      <c r="B34" s="69">
        <f t="shared" si="24"/>
        <v>46201</v>
      </c>
      <c r="C34" s="69">
        <f t="shared" si="6"/>
        <v>46201</v>
      </c>
      <c r="D34" s="70">
        <v>0</v>
      </c>
      <c r="E34" s="69">
        <f t="shared" si="7"/>
        <v>46202</v>
      </c>
      <c r="F34" s="70">
        <v>0</v>
      </c>
      <c r="G34" s="71">
        <f t="shared" si="8"/>
        <v>1</v>
      </c>
      <c r="H34" s="72">
        <f t="shared" si="2"/>
        <v>3003170.8</v>
      </c>
      <c r="I34" s="72">
        <v>3004294.91</v>
      </c>
      <c r="J34" s="72">
        <f t="shared" si="20"/>
        <v>1124.1100000003353</v>
      </c>
      <c r="K34" s="86">
        <f t="shared" si="21"/>
        <v>46.837916666680634</v>
      </c>
      <c r="L34" s="36"/>
    </row>
    <row r="35" spans="1:12">
      <c r="A35" s="73">
        <f t="shared" si="24"/>
        <v>29</v>
      </c>
      <c r="B35" s="69">
        <f t="shared" si="24"/>
        <v>46202</v>
      </c>
      <c r="C35" s="69">
        <f t="shared" si="6"/>
        <v>46202</v>
      </c>
      <c r="D35" s="70">
        <v>0</v>
      </c>
      <c r="E35" s="69">
        <f t="shared" si="7"/>
        <v>46203</v>
      </c>
      <c r="F35" s="70">
        <v>0</v>
      </c>
      <c r="G35" s="71">
        <f t="shared" si="8"/>
        <v>1</v>
      </c>
      <c r="H35" s="72">
        <f t="shared" si="2"/>
        <v>3004294.91</v>
      </c>
      <c r="I35" s="195">
        <v>3006018.7</v>
      </c>
      <c r="J35" s="72">
        <f t="shared" si="20"/>
        <v>1723.7900000000373</v>
      </c>
      <c r="K35" s="86">
        <f t="shared" si="21"/>
        <v>71.824583333334886</v>
      </c>
      <c r="L35" s="36"/>
    </row>
    <row r="36" spans="1:12">
      <c r="A36" s="73">
        <f t="shared" si="24"/>
        <v>30</v>
      </c>
      <c r="B36" s="69">
        <f t="shared" si="24"/>
        <v>46203</v>
      </c>
      <c r="C36" s="69">
        <f t="shared" si="6"/>
        <v>46203</v>
      </c>
      <c r="D36" s="70">
        <v>0</v>
      </c>
      <c r="E36" s="69">
        <f t="shared" si="7"/>
        <v>46204</v>
      </c>
      <c r="F36" s="70">
        <v>0</v>
      </c>
      <c r="G36" s="71">
        <f t="shared" si="8"/>
        <v>1</v>
      </c>
      <c r="H36" s="72">
        <f t="shared" si="2"/>
        <v>3006018.7</v>
      </c>
      <c r="I36" s="655">
        <v>3009265.2</v>
      </c>
      <c r="J36" s="72">
        <f t="shared" si="20"/>
        <v>3246.5</v>
      </c>
      <c r="K36" s="86">
        <f t="shared" si="21"/>
        <v>135.27083333333334</v>
      </c>
      <c r="L36" s="36"/>
    </row>
    <row r="37" spans="1:12">
      <c r="A37" s="73"/>
      <c r="B37" s="69"/>
      <c r="C37" s="69"/>
      <c r="D37" s="70"/>
      <c r="E37" s="69"/>
      <c r="F37" s="70"/>
      <c r="G37" s="71"/>
      <c r="H37" s="72"/>
      <c r="I37" s="72"/>
      <c r="J37" s="72"/>
      <c r="K37" s="215"/>
      <c r="L37" s="3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87164.5</v>
      </c>
      <c r="K38" s="88">
        <f>AVERAGE(K7:K37)</f>
        <v>121.06180555555557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4.4837705761316879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7" topLeftCell="D8" activePane="bottomRight" state="frozen"/>
      <selection pane="topRight"/>
      <selection pane="bottomLeft"/>
      <selection pane="bottomRigh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4.7109375" style="1" customWidth="1"/>
    <col min="10" max="10" width="13.140625" style="1" customWidth="1"/>
    <col min="11" max="11" width="11" style="1" customWidth="1"/>
    <col min="12" max="12" width="42" style="1" customWidth="1"/>
    <col min="13" max="16384" width="9.140625" style="1"/>
  </cols>
  <sheetData>
    <row r="1" spans="1:12">
      <c r="C1" s="6" t="s">
        <v>144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C2" s="6" t="s">
        <v>160</v>
      </c>
      <c r="D2" s="5"/>
      <c r="E2" s="5"/>
      <c r="F2" s="5"/>
      <c r="G2" s="5"/>
      <c r="H2" s="5"/>
      <c r="I2" s="5"/>
      <c r="J2" s="5"/>
      <c r="K2" s="5"/>
      <c r="L2" s="93" t="s">
        <v>146</v>
      </c>
    </row>
    <row r="3" spans="1:12">
      <c r="C3" s="6" t="str">
        <f>'Summary sales'!A3</f>
        <v>Bulan Juni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C4" s="47">
        <f>'Summary sales'!A4</f>
        <v>46174</v>
      </c>
      <c r="D4" s="47"/>
      <c r="E4" s="5"/>
      <c r="F4" s="5"/>
      <c r="G4" s="5"/>
      <c r="H4" s="5"/>
      <c r="I4" s="5"/>
      <c r="J4" s="5" t="s">
        <v>147</v>
      </c>
      <c r="K4" s="28">
        <f>MAX(K8:K38)</f>
        <v>437.6541666666356</v>
      </c>
      <c r="L4" s="5"/>
    </row>
    <row r="5" spans="1:12">
      <c r="A5" s="143"/>
      <c r="B5" s="143"/>
      <c r="C5" s="5"/>
      <c r="D5" s="5"/>
      <c r="E5" s="5"/>
      <c r="F5" s="5"/>
      <c r="G5" s="5"/>
      <c r="H5" s="5"/>
      <c r="I5" s="5"/>
      <c r="J5" s="5"/>
      <c r="K5" s="28"/>
      <c r="L5" s="5"/>
    </row>
    <row r="6" spans="1:12" ht="15" customHeight="1">
      <c r="A6" s="748" t="s">
        <v>107</v>
      </c>
      <c r="B6" s="747" t="s">
        <v>108</v>
      </c>
      <c r="C6" s="747" t="s">
        <v>148</v>
      </c>
      <c r="D6" s="747"/>
      <c r="E6" s="747" t="s">
        <v>149</v>
      </c>
      <c r="F6" s="747"/>
      <c r="G6" s="751" t="s">
        <v>150</v>
      </c>
      <c r="H6" s="747" t="s">
        <v>151</v>
      </c>
      <c r="I6" s="747"/>
      <c r="J6" s="747" t="s">
        <v>152</v>
      </c>
      <c r="K6" s="751" t="s">
        <v>153</v>
      </c>
      <c r="L6" s="745" t="s">
        <v>154</v>
      </c>
    </row>
    <row r="7" spans="1:12" ht="33.75" customHeight="1">
      <c r="A7" s="749"/>
      <c r="B7" s="750"/>
      <c r="C7" s="11" t="s">
        <v>108</v>
      </c>
      <c r="D7" s="11" t="s">
        <v>155</v>
      </c>
      <c r="E7" s="11" t="s">
        <v>108</v>
      </c>
      <c r="F7" s="11" t="s">
        <v>155</v>
      </c>
      <c r="G7" s="752"/>
      <c r="H7" s="11" t="s">
        <v>148</v>
      </c>
      <c r="I7" s="11" t="s">
        <v>149</v>
      </c>
      <c r="J7" s="750"/>
      <c r="K7" s="752"/>
      <c r="L7" s="746"/>
    </row>
    <row r="8" spans="1:12">
      <c r="A8" s="67">
        <v>1</v>
      </c>
      <c r="B8" s="68">
        <f>C4</f>
        <v>46174</v>
      </c>
      <c r="C8" s="69">
        <f>B8</f>
        <v>46174</v>
      </c>
      <c r="D8" s="70">
        <v>0</v>
      </c>
      <c r="E8" s="69">
        <f>C8+1</f>
        <v>46175</v>
      </c>
      <c r="F8" s="70">
        <v>0</v>
      </c>
      <c r="G8" s="71">
        <f>IFERROR(((E8-C8)+(F8-D8)),"")</f>
        <v>1</v>
      </c>
      <c r="H8" s="72">
        <v>7942929.5199999996</v>
      </c>
      <c r="I8" s="72">
        <v>7946083.7999999998</v>
      </c>
      <c r="J8" s="72">
        <f t="shared" ref="J8" si="0">I8-H8</f>
        <v>3154.2800000002608</v>
      </c>
      <c r="K8" s="86">
        <f t="shared" ref="K8" si="1">J8/24</f>
        <v>131.4283333333442</v>
      </c>
      <c r="L8" s="525"/>
    </row>
    <row r="9" spans="1:12">
      <c r="A9" s="73">
        <f>A8+1</f>
        <v>2</v>
      </c>
      <c r="B9" s="69">
        <f>B8+1</f>
        <v>46175</v>
      </c>
      <c r="C9" s="69">
        <f>B9</f>
        <v>46175</v>
      </c>
      <c r="D9" s="70">
        <v>0</v>
      </c>
      <c r="E9" s="69">
        <f>C9+1</f>
        <v>46176</v>
      </c>
      <c r="F9" s="70">
        <v>0</v>
      </c>
      <c r="G9" s="71">
        <f>IFERROR(((E9-C9)+(F9-D9)),"")</f>
        <v>1</v>
      </c>
      <c r="H9" s="195">
        <f t="shared" ref="H9:H37" si="2">I8</f>
        <v>7946083.7999999998</v>
      </c>
      <c r="I9" s="72">
        <v>7954245.0800000001</v>
      </c>
      <c r="J9" s="72">
        <f t="shared" ref="J9" si="3">I9-H9</f>
        <v>8161.2800000002608</v>
      </c>
      <c r="K9" s="86">
        <f t="shared" ref="K9" si="4">J9/24</f>
        <v>340.0533333333442</v>
      </c>
      <c r="L9" s="36"/>
    </row>
    <row r="10" spans="1:12">
      <c r="A10" s="73">
        <f t="shared" ref="A10:B25" si="5">A9+1</f>
        <v>3</v>
      </c>
      <c r="B10" s="69">
        <f t="shared" si="5"/>
        <v>46176</v>
      </c>
      <c r="C10" s="69">
        <f t="shared" ref="C10:C33" si="6">B10</f>
        <v>46176</v>
      </c>
      <c r="D10" s="70">
        <v>0</v>
      </c>
      <c r="E10" s="69">
        <f t="shared" ref="E10:E33" si="7">C10+1</f>
        <v>46177</v>
      </c>
      <c r="F10" s="70">
        <v>0</v>
      </c>
      <c r="G10" s="71">
        <f t="shared" ref="G10:G33" si="8">IFERROR(((E10-C10)+(F10-D10)),"")</f>
        <v>1</v>
      </c>
      <c r="H10" s="195">
        <f t="shared" si="2"/>
        <v>7954245.0800000001</v>
      </c>
      <c r="I10" s="72">
        <v>7963263</v>
      </c>
      <c r="J10" s="72">
        <f t="shared" ref="J10" si="9">I10-H10</f>
        <v>9017.9199999999255</v>
      </c>
      <c r="K10" s="86">
        <f t="shared" ref="K10" si="10">J10/24</f>
        <v>375.74666666666354</v>
      </c>
      <c r="L10" s="36"/>
    </row>
    <row r="11" spans="1:12">
      <c r="A11" s="73">
        <f t="shared" si="5"/>
        <v>4</v>
      </c>
      <c r="B11" s="69">
        <f t="shared" si="5"/>
        <v>46177</v>
      </c>
      <c r="C11" s="69">
        <f t="shared" si="6"/>
        <v>46177</v>
      </c>
      <c r="D11" s="70">
        <v>0</v>
      </c>
      <c r="E11" s="69">
        <f t="shared" si="7"/>
        <v>46178</v>
      </c>
      <c r="F11" s="70">
        <v>0</v>
      </c>
      <c r="G11" s="71">
        <f t="shared" si="8"/>
        <v>1</v>
      </c>
      <c r="H11" s="195">
        <f t="shared" si="2"/>
        <v>7963263</v>
      </c>
      <c r="I11" s="72">
        <v>7972596.6900000004</v>
      </c>
      <c r="J11" s="72">
        <f t="shared" ref="J11" si="11">I11-H11</f>
        <v>9333.6900000004098</v>
      </c>
      <c r="K11" s="86">
        <f t="shared" ref="K11" si="12">J11/24</f>
        <v>388.90375000001706</v>
      </c>
      <c r="L11" s="36"/>
    </row>
    <row r="12" spans="1:12">
      <c r="A12" s="73">
        <f t="shared" si="5"/>
        <v>5</v>
      </c>
      <c r="B12" s="69">
        <f t="shared" si="5"/>
        <v>46178</v>
      </c>
      <c r="C12" s="69">
        <f t="shared" si="6"/>
        <v>46178</v>
      </c>
      <c r="D12" s="70">
        <v>0</v>
      </c>
      <c r="E12" s="69">
        <f t="shared" si="7"/>
        <v>46179</v>
      </c>
      <c r="F12" s="70">
        <v>0</v>
      </c>
      <c r="G12" s="71">
        <f t="shared" si="8"/>
        <v>1</v>
      </c>
      <c r="H12" s="195">
        <f t="shared" si="2"/>
        <v>7972596.6900000004</v>
      </c>
      <c r="I12" s="72">
        <v>7980010.9500000002</v>
      </c>
      <c r="J12" s="72">
        <f t="shared" ref="J12" si="13">I12-H12</f>
        <v>7414.2599999997765</v>
      </c>
      <c r="K12" s="86">
        <f t="shared" ref="K12" si="14">J12/24</f>
        <v>308.92749999999069</v>
      </c>
      <c r="L12" s="36"/>
    </row>
    <row r="13" spans="1:12">
      <c r="A13" s="73">
        <f t="shared" si="5"/>
        <v>6</v>
      </c>
      <c r="B13" s="69">
        <f t="shared" si="5"/>
        <v>46179</v>
      </c>
      <c r="C13" s="69">
        <f t="shared" si="6"/>
        <v>46179</v>
      </c>
      <c r="D13" s="70">
        <v>0</v>
      </c>
      <c r="E13" s="69">
        <f t="shared" si="7"/>
        <v>46180</v>
      </c>
      <c r="F13" s="70">
        <v>0</v>
      </c>
      <c r="G13" s="71">
        <f t="shared" si="8"/>
        <v>1</v>
      </c>
      <c r="H13" s="195">
        <f t="shared" si="2"/>
        <v>7980010.9500000002</v>
      </c>
      <c r="I13" s="72">
        <v>7984316.0300000003</v>
      </c>
      <c r="J13" s="72">
        <f t="shared" ref="J13" si="15">I13-H13</f>
        <v>4305.0800000000745</v>
      </c>
      <c r="K13" s="86">
        <f t="shared" ref="K13" si="16">J13/24</f>
        <v>179.37833333333643</v>
      </c>
      <c r="L13" s="36"/>
    </row>
    <row r="14" spans="1:12">
      <c r="A14" s="73">
        <f t="shared" si="5"/>
        <v>7</v>
      </c>
      <c r="B14" s="69">
        <f t="shared" si="5"/>
        <v>46180</v>
      </c>
      <c r="C14" s="69">
        <f t="shared" si="6"/>
        <v>46180</v>
      </c>
      <c r="D14" s="70">
        <v>0</v>
      </c>
      <c r="E14" s="69">
        <f t="shared" si="7"/>
        <v>46181</v>
      </c>
      <c r="F14" s="70">
        <v>0</v>
      </c>
      <c r="G14" s="71">
        <f t="shared" si="8"/>
        <v>1</v>
      </c>
      <c r="H14" s="195">
        <f t="shared" si="2"/>
        <v>7984316.0300000003</v>
      </c>
      <c r="I14" s="72">
        <v>7986900.1600000001</v>
      </c>
      <c r="J14" s="72">
        <f t="shared" ref="J14" si="17">I14-H14</f>
        <v>2584.1299999998882</v>
      </c>
      <c r="K14" s="86">
        <f t="shared" ref="K14" si="18">J14/24</f>
        <v>107.67208333332867</v>
      </c>
      <c r="L14" s="36"/>
    </row>
    <row r="15" spans="1:12">
      <c r="A15" s="73">
        <f t="shared" si="5"/>
        <v>8</v>
      </c>
      <c r="B15" s="69">
        <f t="shared" si="5"/>
        <v>46181</v>
      </c>
      <c r="C15" s="69">
        <f t="shared" si="6"/>
        <v>46181</v>
      </c>
      <c r="D15" s="70">
        <v>0</v>
      </c>
      <c r="E15" s="69">
        <f t="shared" si="7"/>
        <v>46182</v>
      </c>
      <c r="F15" s="70">
        <v>0</v>
      </c>
      <c r="G15" s="71">
        <f t="shared" si="8"/>
        <v>1</v>
      </c>
      <c r="H15" s="195">
        <f t="shared" si="2"/>
        <v>7986900.1600000001</v>
      </c>
      <c r="I15" s="72">
        <v>7995016.0800000001</v>
      </c>
      <c r="J15" s="72">
        <f t="shared" ref="J15" si="19">I15-H15</f>
        <v>8115.9199999999255</v>
      </c>
      <c r="K15" s="86">
        <f t="shared" ref="K15" si="20">J15/24</f>
        <v>338.16333333333023</v>
      </c>
      <c r="L15" s="36"/>
    </row>
    <row r="16" spans="1:12">
      <c r="A16" s="73">
        <f t="shared" si="5"/>
        <v>9</v>
      </c>
      <c r="B16" s="69">
        <f t="shared" si="5"/>
        <v>46182</v>
      </c>
      <c r="C16" s="69">
        <f t="shared" si="6"/>
        <v>46182</v>
      </c>
      <c r="D16" s="70">
        <v>0</v>
      </c>
      <c r="E16" s="69">
        <f t="shared" si="7"/>
        <v>46183</v>
      </c>
      <c r="F16" s="70">
        <v>0</v>
      </c>
      <c r="G16" s="71">
        <f t="shared" si="8"/>
        <v>1</v>
      </c>
      <c r="H16" s="195">
        <f t="shared" si="2"/>
        <v>7995016.0800000001</v>
      </c>
      <c r="I16" s="72">
        <v>8004149.5800000001</v>
      </c>
      <c r="J16" s="72">
        <f t="shared" ref="J16:J37" si="21">I16-H16</f>
        <v>9133.5</v>
      </c>
      <c r="K16" s="86">
        <f t="shared" ref="K16:K37" si="22">J16/24</f>
        <v>380.5625</v>
      </c>
      <c r="L16" s="36"/>
    </row>
    <row r="17" spans="1:14">
      <c r="A17" s="73">
        <f t="shared" si="5"/>
        <v>10</v>
      </c>
      <c r="B17" s="69">
        <f t="shared" si="5"/>
        <v>46183</v>
      </c>
      <c r="C17" s="69">
        <f t="shared" si="6"/>
        <v>46183</v>
      </c>
      <c r="D17" s="70">
        <v>0</v>
      </c>
      <c r="E17" s="69">
        <f t="shared" si="7"/>
        <v>46184</v>
      </c>
      <c r="F17" s="70">
        <v>0</v>
      </c>
      <c r="G17" s="71">
        <f t="shared" si="8"/>
        <v>1</v>
      </c>
      <c r="H17" s="195">
        <f t="shared" si="2"/>
        <v>8004149.5800000001</v>
      </c>
      <c r="I17" s="72">
        <v>8012446.9699999997</v>
      </c>
      <c r="J17" s="72">
        <f t="shared" si="21"/>
        <v>8297.3899999996647</v>
      </c>
      <c r="K17" s="86">
        <f t="shared" si="22"/>
        <v>345.72458333331934</v>
      </c>
      <c r="L17" s="36"/>
    </row>
    <row r="18" spans="1:14">
      <c r="A18" s="73">
        <f t="shared" si="5"/>
        <v>11</v>
      </c>
      <c r="B18" s="69">
        <f t="shared" si="5"/>
        <v>46184</v>
      </c>
      <c r="C18" s="69">
        <f t="shared" si="6"/>
        <v>46184</v>
      </c>
      <c r="D18" s="70">
        <v>0</v>
      </c>
      <c r="E18" s="69">
        <f t="shared" si="7"/>
        <v>46185</v>
      </c>
      <c r="F18" s="70">
        <v>0</v>
      </c>
      <c r="G18" s="71">
        <f t="shared" si="8"/>
        <v>1</v>
      </c>
      <c r="H18" s="195">
        <f t="shared" si="2"/>
        <v>8012446.9699999997</v>
      </c>
      <c r="I18" s="72">
        <v>8020813.1399999997</v>
      </c>
      <c r="J18" s="72">
        <f t="shared" si="21"/>
        <v>8366.1699999999255</v>
      </c>
      <c r="K18" s="86">
        <f t="shared" si="22"/>
        <v>348.59041666666354</v>
      </c>
      <c r="L18" s="36"/>
    </row>
    <row r="19" spans="1:14">
      <c r="A19" s="73">
        <f t="shared" si="5"/>
        <v>12</v>
      </c>
      <c r="B19" s="69">
        <f t="shared" si="5"/>
        <v>46185</v>
      </c>
      <c r="C19" s="69">
        <f t="shared" si="6"/>
        <v>46185</v>
      </c>
      <c r="D19" s="70">
        <v>0</v>
      </c>
      <c r="E19" s="69">
        <f t="shared" si="7"/>
        <v>46186</v>
      </c>
      <c r="F19" s="70">
        <v>0</v>
      </c>
      <c r="G19" s="71">
        <f t="shared" si="8"/>
        <v>1</v>
      </c>
      <c r="H19" s="195">
        <f t="shared" si="2"/>
        <v>8020813.1399999997</v>
      </c>
      <c r="I19" s="72">
        <v>8028928.71</v>
      </c>
      <c r="J19" s="72">
        <f t="shared" si="21"/>
        <v>8115.570000000298</v>
      </c>
      <c r="K19" s="86">
        <f t="shared" si="22"/>
        <v>338.1487500000124</v>
      </c>
      <c r="L19" s="36"/>
      <c r="N19" s="3"/>
    </row>
    <row r="20" spans="1:14">
      <c r="A20" s="73">
        <f t="shared" si="5"/>
        <v>13</v>
      </c>
      <c r="B20" s="69">
        <f t="shared" si="5"/>
        <v>46186</v>
      </c>
      <c r="C20" s="69">
        <f t="shared" si="6"/>
        <v>46186</v>
      </c>
      <c r="D20" s="70">
        <v>0</v>
      </c>
      <c r="E20" s="69">
        <f t="shared" si="7"/>
        <v>46187</v>
      </c>
      <c r="F20" s="70">
        <v>0</v>
      </c>
      <c r="G20" s="71">
        <f t="shared" si="8"/>
        <v>1</v>
      </c>
      <c r="H20" s="195">
        <f t="shared" si="2"/>
        <v>8028928.71</v>
      </c>
      <c r="I20" s="72">
        <v>8035612.0800000001</v>
      </c>
      <c r="J20" s="72">
        <f t="shared" si="21"/>
        <v>6683.3700000001118</v>
      </c>
      <c r="K20" s="86">
        <f t="shared" si="22"/>
        <v>278.47375000000466</v>
      </c>
      <c r="L20" s="36"/>
    </row>
    <row r="21" spans="1:14">
      <c r="A21" s="73">
        <f t="shared" si="5"/>
        <v>14</v>
      </c>
      <c r="B21" s="69">
        <f t="shared" si="5"/>
        <v>46187</v>
      </c>
      <c r="C21" s="69">
        <f t="shared" si="6"/>
        <v>46187</v>
      </c>
      <c r="D21" s="70">
        <v>0</v>
      </c>
      <c r="E21" s="69">
        <f t="shared" si="7"/>
        <v>46188</v>
      </c>
      <c r="F21" s="70">
        <v>0</v>
      </c>
      <c r="G21" s="71">
        <f t="shared" si="8"/>
        <v>1</v>
      </c>
      <c r="H21" s="195">
        <f t="shared" si="2"/>
        <v>8035612.0800000001</v>
      </c>
      <c r="I21" s="72">
        <v>8038200.8499999996</v>
      </c>
      <c r="J21" s="72">
        <f t="shared" si="21"/>
        <v>2588.769999999553</v>
      </c>
      <c r="K21" s="86">
        <f t="shared" si="22"/>
        <v>107.86541666664804</v>
      </c>
      <c r="L21" s="36"/>
    </row>
    <row r="22" spans="1:14">
      <c r="A22" s="73">
        <f t="shared" si="5"/>
        <v>15</v>
      </c>
      <c r="B22" s="69">
        <f t="shared" si="5"/>
        <v>46188</v>
      </c>
      <c r="C22" s="69">
        <f t="shared" si="6"/>
        <v>46188</v>
      </c>
      <c r="D22" s="70">
        <v>0</v>
      </c>
      <c r="E22" s="69">
        <f t="shared" si="7"/>
        <v>46189</v>
      </c>
      <c r="F22" s="70">
        <v>0</v>
      </c>
      <c r="G22" s="71">
        <f t="shared" si="8"/>
        <v>1</v>
      </c>
      <c r="H22" s="195">
        <f t="shared" si="2"/>
        <v>8038200.8499999996</v>
      </c>
      <c r="I22" s="72">
        <v>8048308.3600000003</v>
      </c>
      <c r="J22" s="72">
        <f t="shared" si="21"/>
        <v>10107.510000000708</v>
      </c>
      <c r="K22" s="86">
        <f t="shared" si="22"/>
        <v>421.14625000002951</v>
      </c>
      <c r="L22" s="36"/>
    </row>
    <row r="23" spans="1:14">
      <c r="A23" s="73">
        <f t="shared" si="5"/>
        <v>16</v>
      </c>
      <c r="B23" s="69">
        <f t="shared" si="5"/>
        <v>46189</v>
      </c>
      <c r="C23" s="69">
        <f t="shared" si="6"/>
        <v>46189</v>
      </c>
      <c r="D23" s="70">
        <v>0</v>
      </c>
      <c r="E23" s="69">
        <f t="shared" si="7"/>
        <v>46190</v>
      </c>
      <c r="F23" s="70">
        <v>0</v>
      </c>
      <c r="G23" s="71">
        <f t="shared" si="8"/>
        <v>1</v>
      </c>
      <c r="H23" s="195">
        <f t="shared" si="2"/>
        <v>8048308.3600000003</v>
      </c>
      <c r="I23" s="72">
        <v>8058812.0599999996</v>
      </c>
      <c r="J23" s="72">
        <f t="shared" si="21"/>
        <v>10503.699999999255</v>
      </c>
      <c r="K23" s="86">
        <f t="shared" si="22"/>
        <v>437.6541666666356</v>
      </c>
      <c r="L23" s="36"/>
    </row>
    <row r="24" spans="1:14">
      <c r="A24" s="73">
        <f t="shared" si="5"/>
        <v>17</v>
      </c>
      <c r="B24" s="69">
        <f t="shared" si="5"/>
        <v>46190</v>
      </c>
      <c r="C24" s="69">
        <f t="shared" si="6"/>
        <v>46190</v>
      </c>
      <c r="D24" s="70">
        <v>0</v>
      </c>
      <c r="E24" s="69">
        <f t="shared" si="7"/>
        <v>46191</v>
      </c>
      <c r="F24" s="70">
        <v>0</v>
      </c>
      <c r="G24" s="71">
        <f t="shared" si="8"/>
        <v>1</v>
      </c>
      <c r="H24" s="195">
        <f t="shared" si="2"/>
        <v>8058812.0599999996</v>
      </c>
      <c r="I24" s="72">
        <v>8067877.7999999998</v>
      </c>
      <c r="J24" s="72">
        <f t="shared" si="21"/>
        <v>9065.7400000002235</v>
      </c>
      <c r="K24" s="86">
        <f t="shared" si="22"/>
        <v>377.739166666676</v>
      </c>
      <c r="L24" s="36"/>
    </row>
    <row r="25" spans="1:14">
      <c r="A25" s="73">
        <f t="shared" si="5"/>
        <v>18</v>
      </c>
      <c r="B25" s="69">
        <f t="shared" si="5"/>
        <v>46191</v>
      </c>
      <c r="C25" s="69">
        <f t="shared" si="6"/>
        <v>46191</v>
      </c>
      <c r="D25" s="70">
        <v>0</v>
      </c>
      <c r="E25" s="69">
        <f t="shared" si="7"/>
        <v>46192</v>
      </c>
      <c r="F25" s="70">
        <v>0</v>
      </c>
      <c r="G25" s="71">
        <f t="shared" si="8"/>
        <v>1</v>
      </c>
      <c r="H25" s="195">
        <f t="shared" si="2"/>
        <v>8067877.7999999998</v>
      </c>
      <c r="I25" s="72">
        <v>8076533.4199999999</v>
      </c>
      <c r="J25" s="72">
        <f t="shared" si="21"/>
        <v>8655.6200000001118</v>
      </c>
      <c r="K25" s="86">
        <f t="shared" si="22"/>
        <v>360.65083333333797</v>
      </c>
      <c r="L25" s="36"/>
    </row>
    <row r="26" spans="1:14">
      <c r="A26" s="73">
        <f t="shared" ref="A26:B33" si="23">A25+1</f>
        <v>19</v>
      </c>
      <c r="B26" s="69">
        <f>B25+1</f>
        <v>46192</v>
      </c>
      <c r="C26" s="69">
        <f t="shared" si="6"/>
        <v>46192</v>
      </c>
      <c r="D26" s="70">
        <v>0</v>
      </c>
      <c r="E26" s="69">
        <f t="shared" si="7"/>
        <v>46193</v>
      </c>
      <c r="F26" s="70">
        <v>0</v>
      </c>
      <c r="G26" s="71">
        <f t="shared" si="8"/>
        <v>1</v>
      </c>
      <c r="H26" s="195">
        <f t="shared" si="2"/>
        <v>8076533.4199999999</v>
      </c>
      <c r="I26" s="72">
        <v>8083203.8799999999</v>
      </c>
      <c r="J26" s="72">
        <f t="shared" si="21"/>
        <v>6670.4599999999627</v>
      </c>
      <c r="K26" s="86">
        <f t="shared" si="22"/>
        <v>277.9358333333318</v>
      </c>
      <c r="L26" s="36"/>
    </row>
    <row r="27" spans="1:14">
      <c r="A27" s="73">
        <f t="shared" si="23"/>
        <v>20</v>
      </c>
      <c r="B27" s="69">
        <f>B26+1</f>
        <v>46193</v>
      </c>
      <c r="C27" s="69">
        <f t="shared" si="6"/>
        <v>46193</v>
      </c>
      <c r="D27" s="70">
        <v>0</v>
      </c>
      <c r="E27" s="69">
        <f t="shared" si="7"/>
        <v>46194</v>
      </c>
      <c r="F27" s="70">
        <v>0</v>
      </c>
      <c r="G27" s="71">
        <f t="shared" si="8"/>
        <v>1</v>
      </c>
      <c r="H27" s="195">
        <f t="shared" si="2"/>
        <v>8083203.8799999999</v>
      </c>
      <c r="I27" s="72">
        <v>8083203.8799999999</v>
      </c>
      <c r="J27" s="72">
        <f t="shared" si="21"/>
        <v>0</v>
      </c>
      <c r="K27" s="86">
        <f t="shared" si="22"/>
        <v>0</v>
      </c>
      <c r="L27" s="639" t="s">
        <v>374</v>
      </c>
    </row>
    <row r="28" spans="1:14">
      <c r="A28" s="73">
        <f t="shared" si="23"/>
        <v>21</v>
      </c>
      <c r="B28" s="69">
        <f>B27+1</f>
        <v>46194</v>
      </c>
      <c r="C28" s="69">
        <f t="shared" si="6"/>
        <v>46194</v>
      </c>
      <c r="D28" s="70">
        <v>0</v>
      </c>
      <c r="E28" s="69">
        <f t="shared" si="7"/>
        <v>46195</v>
      </c>
      <c r="F28" s="70">
        <v>0</v>
      </c>
      <c r="G28" s="71">
        <f t="shared" si="8"/>
        <v>1</v>
      </c>
      <c r="H28" s="195">
        <f t="shared" si="2"/>
        <v>8083203.8799999999</v>
      </c>
      <c r="I28" s="72">
        <v>8086791.1299999999</v>
      </c>
      <c r="J28" s="72">
        <f t="shared" si="21"/>
        <v>3587.25</v>
      </c>
      <c r="K28" s="86">
        <f t="shared" si="22"/>
        <v>149.46875</v>
      </c>
      <c r="L28" s="36"/>
    </row>
    <row r="29" spans="1:14">
      <c r="A29" s="73">
        <f t="shared" si="23"/>
        <v>22</v>
      </c>
      <c r="B29" s="69">
        <f t="shared" si="23"/>
        <v>46195</v>
      </c>
      <c r="C29" s="69">
        <f t="shared" si="6"/>
        <v>46195</v>
      </c>
      <c r="D29" s="70">
        <v>0</v>
      </c>
      <c r="E29" s="69">
        <f t="shared" si="7"/>
        <v>46196</v>
      </c>
      <c r="F29" s="70">
        <v>0</v>
      </c>
      <c r="G29" s="71">
        <f t="shared" si="8"/>
        <v>1</v>
      </c>
      <c r="H29" s="195">
        <f t="shared" si="2"/>
        <v>8086791.1299999999</v>
      </c>
      <c r="I29" s="72">
        <v>8096976.54</v>
      </c>
      <c r="J29" s="72">
        <f t="shared" si="21"/>
        <v>10185.410000000149</v>
      </c>
      <c r="K29" s="86">
        <f t="shared" si="22"/>
        <v>424.39208333333954</v>
      </c>
      <c r="L29" s="36"/>
    </row>
    <row r="30" spans="1:14">
      <c r="A30" s="73">
        <f t="shared" si="23"/>
        <v>23</v>
      </c>
      <c r="B30" s="69">
        <f t="shared" si="23"/>
        <v>46196</v>
      </c>
      <c r="C30" s="69">
        <f t="shared" si="6"/>
        <v>46196</v>
      </c>
      <c r="D30" s="70">
        <v>0</v>
      </c>
      <c r="E30" s="69">
        <f t="shared" si="7"/>
        <v>46197</v>
      </c>
      <c r="F30" s="70">
        <v>0</v>
      </c>
      <c r="G30" s="71">
        <f t="shared" si="8"/>
        <v>1</v>
      </c>
      <c r="H30" s="195">
        <f t="shared" si="2"/>
        <v>8096976.54</v>
      </c>
      <c r="I30" s="72">
        <v>8106940.9400000004</v>
      </c>
      <c r="J30" s="72">
        <f t="shared" si="21"/>
        <v>9964.4000000003725</v>
      </c>
      <c r="K30" s="86">
        <f t="shared" si="22"/>
        <v>415.18333333334886</v>
      </c>
      <c r="L30" s="36"/>
    </row>
    <row r="31" spans="1:14">
      <c r="A31" s="73">
        <f t="shared" si="23"/>
        <v>24</v>
      </c>
      <c r="B31" s="69">
        <f t="shared" si="23"/>
        <v>46197</v>
      </c>
      <c r="C31" s="69">
        <f t="shared" si="6"/>
        <v>46197</v>
      </c>
      <c r="D31" s="70">
        <v>0</v>
      </c>
      <c r="E31" s="69">
        <f t="shared" si="7"/>
        <v>46198</v>
      </c>
      <c r="F31" s="70">
        <v>0</v>
      </c>
      <c r="G31" s="71">
        <f t="shared" si="8"/>
        <v>1</v>
      </c>
      <c r="H31" s="195">
        <f t="shared" si="2"/>
        <v>8106940.9400000004</v>
      </c>
      <c r="I31" s="72">
        <v>8116632.1100000003</v>
      </c>
      <c r="J31" s="72">
        <f t="shared" si="21"/>
        <v>9691.1699999999255</v>
      </c>
      <c r="K31" s="86">
        <f t="shared" si="22"/>
        <v>403.79874999999691</v>
      </c>
      <c r="L31" s="36"/>
    </row>
    <row r="32" spans="1:14">
      <c r="A32" s="73">
        <f t="shared" si="23"/>
        <v>25</v>
      </c>
      <c r="B32" s="69">
        <f t="shared" si="23"/>
        <v>46198</v>
      </c>
      <c r="C32" s="69">
        <f t="shared" si="6"/>
        <v>46198</v>
      </c>
      <c r="D32" s="70">
        <v>0</v>
      </c>
      <c r="E32" s="69">
        <f t="shared" si="7"/>
        <v>46199</v>
      </c>
      <c r="F32" s="70">
        <v>0</v>
      </c>
      <c r="G32" s="71">
        <f t="shared" si="8"/>
        <v>1</v>
      </c>
      <c r="H32" s="195">
        <f t="shared" si="2"/>
        <v>8116632.1100000003</v>
      </c>
      <c r="I32" s="72">
        <v>8126026.2300000004</v>
      </c>
      <c r="J32" s="72">
        <f t="shared" si="21"/>
        <v>9394.1200000001118</v>
      </c>
      <c r="K32" s="86">
        <f t="shared" si="22"/>
        <v>391.42166666667134</v>
      </c>
      <c r="L32" s="36"/>
    </row>
    <row r="33" spans="1:12">
      <c r="A33" s="73">
        <f t="shared" si="23"/>
        <v>26</v>
      </c>
      <c r="B33" s="69">
        <f t="shared" si="23"/>
        <v>46199</v>
      </c>
      <c r="C33" s="69">
        <f t="shared" si="6"/>
        <v>46199</v>
      </c>
      <c r="D33" s="70">
        <v>0</v>
      </c>
      <c r="E33" s="69">
        <f t="shared" si="7"/>
        <v>46200</v>
      </c>
      <c r="F33" s="70">
        <v>0</v>
      </c>
      <c r="G33" s="71">
        <f t="shared" si="8"/>
        <v>1</v>
      </c>
      <c r="H33" s="195">
        <f t="shared" si="2"/>
        <v>8126026.2300000004</v>
      </c>
      <c r="I33" s="72">
        <v>8134712.9900000002</v>
      </c>
      <c r="J33" s="72">
        <f t="shared" si="21"/>
        <v>8686.7599999997765</v>
      </c>
      <c r="K33" s="86">
        <f t="shared" si="22"/>
        <v>361.948333333324</v>
      </c>
      <c r="L33" s="36"/>
    </row>
    <row r="34" spans="1:12">
      <c r="A34" s="73">
        <f t="shared" ref="A34:B34" si="24">A33+1</f>
        <v>27</v>
      </c>
      <c r="B34" s="69">
        <f t="shared" si="24"/>
        <v>46200</v>
      </c>
      <c r="C34" s="69">
        <f t="shared" ref="C34:C35" si="25">B34</f>
        <v>46200</v>
      </c>
      <c r="D34" s="70">
        <v>0</v>
      </c>
      <c r="E34" s="69">
        <f t="shared" ref="E34:E35" si="26">C34+1</f>
        <v>46201</v>
      </c>
      <c r="F34" s="70">
        <v>0</v>
      </c>
      <c r="G34" s="71">
        <f t="shared" ref="G34:G35" si="27">IFERROR(((E34-C34)+(F34-D34)),"")</f>
        <v>1</v>
      </c>
      <c r="H34" s="195">
        <f t="shared" si="2"/>
        <v>8134712.9900000002</v>
      </c>
      <c r="I34" s="72">
        <v>8141081.7800000003</v>
      </c>
      <c r="J34" s="72">
        <f t="shared" si="21"/>
        <v>6368.7900000000373</v>
      </c>
      <c r="K34" s="86">
        <f t="shared" si="22"/>
        <v>265.36625000000157</v>
      </c>
      <c r="L34" s="36"/>
    </row>
    <row r="35" spans="1:12">
      <c r="A35" s="73">
        <f t="shared" ref="A35:B35" si="28">A34+1</f>
        <v>28</v>
      </c>
      <c r="B35" s="69">
        <f t="shared" si="28"/>
        <v>46201</v>
      </c>
      <c r="C35" s="69">
        <f t="shared" si="25"/>
        <v>46201</v>
      </c>
      <c r="D35" s="70">
        <v>0</v>
      </c>
      <c r="E35" s="69">
        <f t="shared" si="26"/>
        <v>46202</v>
      </c>
      <c r="F35" s="70">
        <v>0</v>
      </c>
      <c r="G35" s="71">
        <f t="shared" si="27"/>
        <v>1</v>
      </c>
      <c r="H35" s="195">
        <f t="shared" si="2"/>
        <v>8141081.7800000003</v>
      </c>
      <c r="I35" s="72">
        <v>8146421.2599999998</v>
      </c>
      <c r="J35" s="72">
        <f t="shared" si="21"/>
        <v>5339.4799999995157</v>
      </c>
      <c r="K35" s="86">
        <f t="shared" si="22"/>
        <v>222.47833333331315</v>
      </c>
      <c r="L35" s="36"/>
    </row>
    <row r="36" spans="1:12">
      <c r="A36" s="73">
        <f t="shared" ref="A36:B36" si="29">A35+1</f>
        <v>29</v>
      </c>
      <c r="B36" s="69">
        <f t="shared" si="29"/>
        <v>46202</v>
      </c>
      <c r="C36" s="69">
        <f t="shared" ref="C36:C37" si="30">B36</f>
        <v>46202</v>
      </c>
      <c r="D36" s="70">
        <v>0</v>
      </c>
      <c r="E36" s="69">
        <f t="shared" ref="E36:E37" si="31">C36+1</f>
        <v>46203</v>
      </c>
      <c r="F36" s="70">
        <v>0</v>
      </c>
      <c r="G36" s="71">
        <f t="shared" ref="G36:G37" si="32">IFERROR(((E36-C36)+(F36-D36)),"")</f>
        <v>1</v>
      </c>
      <c r="H36" s="195">
        <f t="shared" si="2"/>
        <v>8146421.2599999998</v>
      </c>
      <c r="I36" s="72">
        <v>8156109.0800000001</v>
      </c>
      <c r="J36" s="72">
        <f t="shared" si="21"/>
        <v>9687.820000000298</v>
      </c>
      <c r="K36" s="86">
        <f t="shared" si="22"/>
        <v>403.65916666667908</v>
      </c>
      <c r="L36" s="36"/>
    </row>
    <row r="37" spans="1:12">
      <c r="A37" s="73">
        <f t="shared" ref="A37:B37" si="33">A36+1</f>
        <v>30</v>
      </c>
      <c r="B37" s="69">
        <f t="shared" si="33"/>
        <v>46203</v>
      </c>
      <c r="C37" s="69">
        <f t="shared" si="30"/>
        <v>46203</v>
      </c>
      <c r="D37" s="70">
        <v>0</v>
      </c>
      <c r="E37" s="69">
        <f t="shared" si="31"/>
        <v>46204</v>
      </c>
      <c r="F37" s="70">
        <v>0</v>
      </c>
      <c r="G37" s="71">
        <f t="shared" si="32"/>
        <v>1</v>
      </c>
      <c r="H37" s="195">
        <f t="shared" si="2"/>
        <v>8156109.0800000001</v>
      </c>
      <c r="I37" s="72">
        <v>8164744.8700000001</v>
      </c>
      <c r="J37" s="72">
        <f t="shared" si="21"/>
        <v>8635.7900000000373</v>
      </c>
      <c r="K37" s="86">
        <f t="shared" si="22"/>
        <v>359.82458333333489</v>
      </c>
      <c r="L37" s="36"/>
    </row>
    <row r="38" spans="1:12">
      <c r="A38" s="73"/>
      <c r="B38" s="69"/>
      <c r="C38" s="69"/>
      <c r="D38" s="70"/>
      <c r="E38" s="69"/>
      <c r="F38" s="70"/>
      <c r="G38" s="71"/>
      <c r="H38" s="195"/>
      <c r="I38" s="72"/>
      <c r="J38" s="72"/>
      <c r="K38" s="86"/>
      <c r="L38" s="36"/>
    </row>
    <row r="39" spans="1:12">
      <c r="A39" s="77" t="s">
        <v>7</v>
      </c>
      <c r="B39" s="78"/>
      <c r="C39" s="78"/>
      <c r="D39" s="78"/>
      <c r="E39" s="78"/>
      <c r="F39" s="78"/>
      <c r="G39" s="79">
        <f>SUM(G8:G38)</f>
        <v>30</v>
      </c>
      <c r="H39" s="80"/>
      <c r="I39" s="80"/>
      <c r="J39" s="88">
        <f>SUM(J8:J38)</f>
        <v>221815.35000000056</v>
      </c>
      <c r="K39" s="88">
        <f>AVERAGE(K8:K38)</f>
        <v>308.07687500000077</v>
      </c>
      <c r="L39" s="89"/>
    </row>
    <row r="40" spans="1:12">
      <c r="A40" s="81" t="s">
        <v>125</v>
      </c>
      <c r="B40" s="82"/>
      <c r="C40" s="82"/>
      <c r="D40" s="82"/>
      <c r="E40" s="82"/>
      <c r="F40" s="82"/>
      <c r="G40" s="83">
        <f>G39/SUMPRODUCT((G8:G38&gt;0)*1)</f>
        <v>1</v>
      </c>
      <c r="H40" s="84"/>
      <c r="I40" s="84"/>
      <c r="J40" s="84"/>
      <c r="K40" s="84">
        <f>K39/SUMPRODUCT((K8:K38&gt;0)*1)</f>
        <v>10.623340517241406</v>
      </c>
      <c r="L40" s="90"/>
    </row>
  </sheetData>
  <mergeCells count="9">
    <mergeCell ref="L6:L7"/>
    <mergeCell ref="C6:D6"/>
    <mergeCell ref="E6:F6"/>
    <mergeCell ref="H6:I6"/>
    <mergeCell ref="A6:A7"/>
    <mergeCell ref="B6:B7"/>
    <mergeCell ref="G6:G7"/>
    <mergeCell ref="J6:J7"/>
    <mergeCell ref="K6:K7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80" zoomScaleNormal="80" zoomScaleSheetLayoutView="50" workbookViewId="0">
      <pane ySplit="6" topLeftCell="A22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5.28515625" style="1" customWidth="1"/>
    <col min="10" max="10" width="13.5703125" style="1" customWidth="1"/>
    <col min="11" max="11" width="9.85546875" style="1" customWidth="1"/>
    <col min="12" max="12" width="44.7109375" style="1" customWidth="1"/>
    <col min="13" max="16384" width="9.140625" style="1"/>
  </cols>
  <sheetData>
    <row r="1" spans="1:12">
      <c r="B1" s="5"/>
      <c r="C1" s="6" t="s">
        <v>144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B2" s="5"/>
      <c r="C2" s="6" t="s">
        <v>161</v>
      </c>
      <c r="D2" s="5"/>
      <c r="E2" s="5"/>
      <c r="F2" s="5"/>
      <c r="G2" s="5"/>
      <c r="H2" s="5"/>
      <c r="I2" s="5"/>
      <c r="J2" s="5"/>
      <c r="K2" s="5"/>
      <c r="L2" s="93" t="s">
        <v>146</v>
      </c>
    </row>
    <row r="3" spans="1:12">
      <c r="B3" s="5"/>
      <c r="C3" s="6" t="str">
        <f>'Summary sales'!A3</f>
        <v>Bulan Juni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B4" s="8"/>
      <c r="C4" s="47">
        <f>'Summary sales'!A4</f>
        <v>46174</v>
      </c>
      <c r="D4" s="5"/>
      <c r="E4" s="5"/>
      <c r="F4" s="5"/>
      <c r="G4" s="5"/>
      <c r="H4" s="5"/>
      <c r="I4" s="5"/>
      <c r="J4" s="5" t="s">
        <v>147</v>
      </c>
      <c r="K4" s="28">
        <f>MAX(K7:K37)</f>
        <v>87.397499999962747</v>
      </c>
      <c r="L4" s="5"/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1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B7</f>
        <v>46174</v>
      </c>
      <c r="D7" s="70">
        <v>0.29166666666666702</v>
      </c>
      <c r="E7" s="68">
        <f>C7+1</f>
        <v>46175</v>
      </c>
      <c r="F7" s="194">
        <v>0.29166666666666702</v>
      </c>
      <c r="G7" s="71">
        <f>IFERROR(((E7-C7)+(F7-D7)),"")</f>
        <v>1</v>
      </c>
      <c r="H7" s="72">
        <v>9621463.4199999999</v>
      </c>
      <c r="I7" s="72">
        <v>9622133.1699999999</v>
      </c>
      <c r="J7" s="72">
        <f t="shared" ref="J7" si="0">I7-H7</f>
        <v>669.75</v>
      </c>
      <c r="K7" s="86">
        <f t="shared" ref="K7" si="1">J7/24</f>
        <v>27.90625</v>
      </c>
      <c r="L7" s="528"/>
    </row>
    <row r="8" spans="1:12">
      <c r="A8" s="73">
        <f>A7+1</f>
        <v>2</v>
      </c>
      <c r="B8" s="69">
        <f>B7+1</f>
        <v>46175</v>
      </c>
      <c r="C8" s="69">
        <f t="shared" ref="C8" si="2">B8</f>
        <v>46175</v>
      </c>
      <c r="D8" s="70">
        <v>0.29166666666666702</v>
      </c>
      <c r="E8" s="69">
        <f t="shared" ref="E8" si="3">C8+1</f>
        <v>46176</v>
      </c>
      <c r="F8" s="70">
        <v>0.29166666666666702</v>
      </c>
      <c r="G8" s="71">
        <f>IFERROR(((E8-C8)+(F8-D8)),"")</f>
        <v>1</v>
      </c>
      <c r="H8" s="72">
        <f t="shared" ref="H8:H20" si="4">I7</f>
        <v>9622133.1699999999</v>
      </c>
      <c r="I8" s="72">
        <v>9623745.6899999995</v>
      </c>
      <c r="J8" s="72">
        <f t="shared" ref="J8" si="5">I8-H8</f>
        <v>1612.519999999553</v>
      </c>
      <c r="K8" s="86">
        <f t="shared" ref="K8" si="6">J8/24</f>
        <v>67.188333333314702</v>
      </c>
      <c r="L8" s="528"/>
    </row>
    <row r="9" spans="1:12">
      <c r="A9" s="73">
        <f t="shared" ref="A9:A36" si="7">A8+1</f>
        <v>3</v>
      </c>
      <c r="B9" s="69">
        <f t="shared" ref="B9:B36" si="8">B8+1</f>
        <v>46176</v>
      </c>
      <c r="C9" s="69">
        <f t="shared" ref="C9:C30" si="9">B9</f>
        <v>46176</v>
      </c>
      <c r="D9" s="70">
        <v>0.29166666666666702</v>
      </c>
      <c r="E9" s="69">
        <f t="shared" ref="E9:E15" si="10">C9+1</f>
        <v>46177</v>
      </c>
      <c r="F9" s="70">
        <v>0.29166666666666702</v>
      </c>
      <c r="G9" s="71">
        <f t="shared" ref="G9:G30" si="11">IFERROR(((E9-C9)+(F9-D9)),"")</f>
        <v>1</v>
      </c>
      <c r="H9" s="72">
        <f t="shared" si="4"/>
        <v>9623745.6899999995</v>
      </c>
      <c r="I9" s="72">
        <v>9625560.1400000006</v>
      </c>
      <c r="J9" s="72">
        <f t="shared" ref="J9" si="12">I9-H9</f>
        <v>1814.4500000011176</v>
      </c>
      <c r="K9" s="86">
        <f t="shared" ref="K9" si="13">J9/24</f>
        <v>75.602083333379895</v>
      </c>
      <c r="L9" s="36"/>
    </row>
    <row r="10" spans="1:12">
      <c r="A10" s="73">
        <f t="shared" si="7"/>
        <v>4</v>
      </c>
      <c r="B10" s="69">
        <f t="shared" si="8"/>
        <v>46177</v>
      </c>
      <c r="C10" s="69">
        <f t="shared" si="9"/>
        <v>46177</v>
      </c>
      <c r="D10" s="70">
        <v>0.29166666666666702</v>
      </c>
      <c r="E10" s="69">
        <f t="shared" si="10"/>
        <v>46178</v>
      </c>
      <c r="F10" s="70">
        <v>0.29166666666666702</v>
      </c>
      <c r="G10" s="71">
        <f t="shared" si="11"/>
        <v>1</v>
      </c>
      <c r="H10" s="72">
        <f t="shared" si="4"/>
        <v>9625560.1400000006</v>
      </c>
      <c r="I10" s="72">
        <v>9627246.4100000001</v>
      </c>
      <c r="J10" s="72">
        <f t="shared" ref="J10" si="14">I10-H10</f>
        <v>1686.269999999553</v>
      </c>
      <c r="K10" s="86">
        <f t="shared" ref="K10" si="15">J10/24</f>
        <v>70.261249999981374</v>
      </c>
      <c r="L10" s="36"/>
    </row>
    <row r="11" spans="1:12">
      <c r="A11" s="73">
        <f t="shared" si="7"/>
        <v>5</v>
      </c>
      <c r="B11" s="69">
        <f t="shared" si="8"/>
        <v>46178</v>
      </c>
      <c r="C11" s="69">
        <f t="shared" si="9"/>
        <v>46178</v>
      </c>
      <c r="D11" s="70">
        <v>0.29166666666666702</v>
      </c>
      <c r="E11" s="69">
        <f t="shared" si="10"/>
        <v>46179</v>
      </c>
      <c r="F11" s="70">
        <v>0.29166666666666702</v>
      </c>
      <c r="G11" s="71">
        <f t="shared" si="11"/>
        <v>1</v>
      </c>
      <c r="H11" s="72">
        <f t="shared" si="4"/>
        <v>9627246.4100000001</v>
      </c>
      <c r="I11" s="72">
        <v>9628923.7400000002</v>
      </c>
      <c r="J11" s="72">
        <f t="shared" ref="J11" si="16">I11-H11</f>
        <v>1677.3300000000745</v>
      </c>
      <c r="K11" s="86">
        <f t="shared" ref="K11" si="17">J11/24</f>
        <v>69.8887500000031</v>
      </c>
      <c r="L11" s="36"/>
    </row>
    <row r="12" spans="1:12">
      <c r="A12" s="73">
        <f t="shared" si="7"/>
        <v>6</v>
      </c>
      <c r="B12" s="69">
        <f t="shared" si="8"/>
        <v>46179</v>
      </c>
      <c r="C12" s="69">
        <f t="shared" si="9"/>
        <v>46179</v>
      </c>
      <c r="D12" s="70">
        <v>0.29166666666666702</v>
      </c>
      <c r="E12" s="69">
        <f t="shared" si="10"/>
        <v>46180</v>
      </c>
      <c r="F12" s="70">
        <v>0.29166666666666702</v>
      </c>
      <c r="G12" s="71">
        <f t="shared" si="11"/>
        <v>1</v>
      </c>
      <c r="H12" s="72">
        <f t="shared" si="4"/>
        <v>9628923.7400000002</v>
      </c>
      <c r="I12" s="72">
        <v>9629814.7599999998</v>
      </c>
      <c r="J12" s="72">
        <f t="shared" ref="J12" si="18">I12-H12</f>
        <v>891.01999999955297</v>
      </c>
      <c r="K12" s="86">
        <f t="shared" ref="K12" si="19">J12/24</f>
        <v>37.125833333314709</v>
      </c>
      <c r="L12" s="36"/>
    </row>
    <row r="13" spans="1:12">
      <c r="A13" s="73">
        <f t="shared" si="7"/>
        <v>7</v>
      </c>
      <c r="B13" s="69">
        <f t="shared" si="8"/>
        <v>46180</v>
      </c>
      <c r="C13" s="69">
        <f t="shared" si="9"/>
        <v>46180</v>
      </c>
      <c r="D13" s="70">
        <v>0.29166666666666702</v>
      </c>
      <c r="E13" s="69">
        <f t="shared" si="10"/>
        <v>46181</v>
      </c>
      <c r="F13" s="70">
        <v>0.29166666666666702</v>
      </c>
      <c r="G13" s="71">
        <f t="shared" si="11"/>
        <v>1</v>
      </c>
      <c r="H13" s="72">
        <f t="shared" si="4"/>
        <v>9629814.7599999998</v>
      </c>
      <c r="I13" s="72">
        <v>9629814.7599999998</v>
      </c>
      <c r="J13" s="72">
        <f t="shared" ref="J13" si="20">I13-H13</f>
        <v>0</v>
      </c>
      <c r="K13" s="86">
        <f t="shared" ref="K13" si="21">J13/24</f>
        <v>0</v>
      </c>
      <c r="L13" s="621" t="s">
        <v>163</v>
      </c>
    </row>
    <row r="14" spans="1:12">
      <c r="A14" s="73">
        <f t="shared" si="7"/>
        <v>8</v>
      </c>
      <c r="B14" s="69">
        <f t="shared" si="8"/>
        <v>46181</v>
      </c>
      <c r="C14" s="69">
        <f t="shared" si="9"/>
        <v>46181</v>
      </c>
      <c r="D14" s="70">
        <v>0.29166666666666702</v>
      </c>
      <c r="E14" s="69">
        <f t="shared" si="10"/>
        <v>46182</v>
      </c>
      <c r="F14" s="70">
        <v>0.29166666666666702</v>
      </c>
      <c r="G14" s="71">
        <f t="shared" si="11"/>
        <v>1</v>
      </c>
      <c r="H14" s="72">
        <f t="shared" si="4"/>
        <v>9629814.7599999998</v>
      </c>
      <c r="I14" s="72">
        <v>9630603.9199999999</v>
      </c>
      <c r="J14" s="72">
        <f t="shared" ref="J14" si="22">I14-H14</f>
        <v>789.16000000014901</v>
      </c>
      <c r="K14" s="86">
        <f t="shared" ref="K14" si="23">J14/24</f>
        <v>32.881666666672878</v>
      </c>
      <c r="L14" s="36"/>
    </row>
    <row r="15" spans="1:12">
      <c r="A15" s="73">
        <f t="shared" si="7"/>
        <v>9</v>
      </c>
      <c r="B15" s="69">
        <f t="shared" si="8"/>
        <v>46182</v>
      </c>
      <c r="C15" s="69">
        <f t="shared" si="9"/>
        <v>46182</v>
      </c>
      <c r="D15" s="70">
        <v>0.29166666666666702</v>
      </c>
      <c r="E15" s="69">
        <f t="shared" si="10"/>
        <v>46183</v>
      </c>
      <c r="F15" s="70">
        <v>0.29166666666666702</v>
      </c>
      <c r="G15" s="71">
        <f t="shared" si="11"/>
        <v>1</v>
      </c>
      <c r="H15" s="72">
        <f t="shared" si="4"/>
        <v>9630603.9199999999</v>
      </c>
      <c r="I15" s="72">
        <v>9632342.2100000009</v>
      </c>
      <c r="J15" s="72">
        <f t="shared" ref="J15:J36" si="24">I15-H15</f>
        <v>1738.2900000009686</v>
      </c>
      <c r="K15" s="86">
        <f t="shared" ref="K15:K36" si="25">J15/24</f>
        <v>72.428750000040353</v>
      </c>
      <c r="L15" s="36"/>
    </row>
    <row r="16" spans="1:12">
      <c r="A16" s="73">
        <f t="shared" si="7"/>
        <v>10</v>
      </c>
      <c r="B16" s="69">
        <f t="shared" si="8"/>
        <v>46183</v>
      </c>
      <c r="C16" s="69">
        <f t="shared" si="9"/>
        <v>46183</v>
      </c>
      <c r="D16" s="70">
        <v>0.29166666666666702</v>
      </c>
      <c r="E16" s="69">
        <f t="shared" ref="E16:E34" si="26">C16+1</f>
        <v>46184</v>
      </c>
      <c r="F16" s="70">
        <v>0.29166666666666702</v>
      </c>
      <c r="G16" s="71">
        <f t="shared" si="11"/>
        <v>1</v>
      </c>
      <c r="H16" s="72">
        <f t="shared" si="4"/>
        <v>9632342.2100000009</v>
      </c>
      <c r="I16" s="72">
        <v>9634035.4299999997</v>
      </c>
      <c r="J16" s="72">
        <f t="shared" si="24"/>
        <v>1693.2199999988079</v>
      </c>
      <c r="K16" s="86">
        <f t="shared" si="25"/>
        <v>70.550833333283663</v>
      </c>
      <c r="L16" s="36"/>
    </row>
    <row r="17" spans="1:14">
      <c r="A17" s="73">
        <f t="shared" si="7"/>
        <v>11</v>
      </c>
      <c r="B17" s="69">
        <f t="shared" si="8"/>
        <v>46184</v>
      </c>
      <c r="C17" s="69">
        <f t="shared" si="9"/>
        <v>46184</v>
      </c>
      <c r="D17" s="70">
        <v>0.29166666666666702</v>
      </c>
      <c r="E17" s="69">
        <f t="shared" si="26"/>
        <v>46185</v>
      </c>
      <c r="F17" s="70">
        <v>0.29166666666666702</v>
      </c>
      <c r="G17" s="71">
        <f t="shared" si="11"/>
        <v>1</v>
      </c>
      <c r="H17" s="72">
        <f t="shared" si="4"/>
        <v>9634035.4299999997</v>
      </c>
      <c r="I17" s="72">
        <v>9635778.5199999996</v>
      </c>
      <c r="J17" s="72">
        <f t="shared" si="24"/>
        <v>1743.089999999851</v>
      </c>
      <c r="K17" s="86">
        <f t="shared" si="25"/>
        <v>72.628749999993786</v>
      </c>
      <c r="L17" s="36"/>
    </row>
    <row r="18" spans="1:14">
      <c r="A18" s="73">
        <f t="shared" si="7"/>
        <v>12</v>
      </c>
      <c r="B18" s="69">
        <f t="shared" si="8"/>
        <v>46185</v>
      </c>
      <c r="C18" s="69">
        <f t="shared" si="9"/>
        <v>46185</v>
      </c>
      <c r="D18" s="70">
        <v>0.29166666666666702</v>
      </c>
      <c r="E18" s="69">
        <f t="shared" si="26"/>
        <v>46186</v>
      </c>
      <c r="F18" s="70">
        <v>0.29166666666666702</v>
      </c>
      <c r="G18" s="71">
        <f t="shared" si="11"/>
        <v>1</v>
      </c>
      <c r="H18" s="72">
        <f t="shared" si="4"/>
        <v>9635778.5199999996</v>
      </c>
      <c r="I18" s="72">
        <v>9637390.9900000002</v>
      </c>
      <c r="J18" s="72">
        <f t="shared" si="24"/>
        <v>1612.4700000006706</v>
      </c>
      <c r="K18" s="86">
        <f t="shared" si="25"/>
        <v>67.18625000002794</v>
      </c>
      <c r="L18" s="36"/>
      <c r="N18" s="3"/>
    </row>
    <row r="19" spans="1:14">
      <c r="A19" s="73">
        <f t="shared" si="7"/>
        <v>13</v>
      </c>
      <c r="B19" s="69">
        <f t="shared" si="8"/>
        <v>46186</v>
      </c>
      <c r="C19" s="69">
        <f t="shared" si="9"/>
        <v>46186</v>
      </c>
      <c r="D19" s="70">
        <v>0.29166666666666702</v>
      </c>
      <c r="E19" s="69">
        <f t="shared" si="26"/>
        <v>46187</v>
      </c>
      <c r="F19" s="70">
        <v>0.29166666666666702</v>
      </c>
      <c r="G19" s="71">
        <f t="shared" si="11"/>
        <v>1</v>
      </c>
      <c r="H19" s="72">
        <f t="shared" si="4"/>
        <v>9637390.9900000002</v>
      </c>
      <c r="I19" s="72">
        <v>9638858.6899999995</v>
      </c>
      <c r="J19" s="72">
        <f t="shared" si="24"/>
        <v>1467.6999999992549</v>
      </c>
      <c r="K19" s="86">
        <f t="shared" si="25"/>
        <v>61.154166666635625</v>
      </c>
      <c r="L19" s="36"/>
    </row>
    <row r="20" spans="1:14">
      <c r="A20" s="73">
        <f t="shared" si="7"/>
        <v>14</v>
      </c>
      <c r="B20" s="69">
        <f t="shared" si="8"/>
        <v>46187</v>
      </c>
      <c r="C20" s="69">
        <f t="shared" si="9"/>
        <v>46187</v>
      </c>
      <c r="D20" s="70">
        <v>0.29166666666666702</v>
      </c>
      <c r="E20" s="69">
        <f t="shared" si="26"/>
        <v>46188</v>
      </c>
      <c r="F20" s="70">
        <v>0.29166666666666702</v>
      </c>
      <c r="G20" s="71">
        <f t="shared" si="11"/>
        <v>1</v>
      </c>
      <c r="H20" s="72">
        <f t="shared" si="4"/>
        <v>9638858.6899999995</v>
      </c>
      <c r="I20" s="72">
        <v>9639212</v>
      </c>
      <c r="J20" s="72">
        <f t="shared" si="24"/>
        <v>353.31000000052154</v>
      </c>
      <c r="K20" s="86">
        <f t="shared" si="25"/>
        <v>14.721250000021731</v>
      </c>
      <c r="L20" s="36"/>
    </row>
    <row r="21" spans="1:14">
      <c r="A21" s="73">
        <f t="shared" si="7"/>
        <v>15</v>
      </c>
      <c r="B21" s="69">
        <f t="shared" si="8"/>
        <v>46188</v>
      </c>
      <c r="C21" s="69">
        <f t="shared" si="9"/>
        <v>46188</v>
      </c>
      <c r="D21" s="70">
        <v>0.29166666666666702</v>
      </c>
      <c r="E21" s="69">
        <f t="shared" si="26"/>
        <v>46189</v>
      </c>
      <c r="F21" s="70">
        <v>0.29166666666666702</v>
      </c>
      <c r="G21" s="71">
        <f t="shared" si="11"/>
        <v>1</v>
      </c>
      <c r="H21" s="72">
        <f t="shared" ref="H21:H36" si="27">I20</f>
        <v>9639212</v>
      </c>
      <c r="I21" s="72">
        <v>9639212</v>
      </c>
      <c r="J21" s="72">
        <f t="shared" ref="J21" si="28">I21-H21</f>
        <v>0</v>
      </c>
      <c r="K21" s="86">
        <f t="shared" ref="K21" si="29">J21/24</f>
        <v>0</v>
      </c>
      <c r="L21" s="621" t="s">
        <v>163</v>
      </c>
    </row>
    <row r="22" spans="1:14">
      <c r="A22" s="73">
        <f t="shared" si="7"/>
        <v>16</v>
      </c>
      <c r="B22" s="69">
        <f t="shared" si="8"/>
        <v>46189</v>
      </c>
      <c r="C22" s="69">
        <f t="shared" si="9"/>
        <v>46189</v>
      </c>
      <c r="D22" s="70">
        <v>0.29166666666666702</v>
      </c>
      <c r="E22" s="69">
        <f t="shared" si="26"/>
        <v>46190</v>
      </c>
      <c r="F22" s="70">
        <v>0.29166666666666702</v>
      </c>
      <c r="G22" s="71">
        <f t="shared" si="11"/>
        <v>1</v>
      </c>
      <c r="H22" s="72">
        <f t="shared" si="27"/>
        <v>9639212</v>
      </c>
      <c r="I22" s="72">
        <v>9641309.5399999991</v>
      </c>
      <c r="J22" s="72">
        <f t="shared" si="24"/>
        <v>2097.5399999991059</v>
      </c>
      <c r="K22" s="86">
        <f t="shared" si="25"/>
        <v>87.397499999962747</v>
      </c>
      <c r="L22" s="36"/>
    </row>
    <row r="23" spans="1:14">
      <c r="A23" s="73">
        <f t="shared" si="7"/>
        <v>17</v>
      </c>
      <c r="B23" s="69">
        <f t="shared" si="8"/>
        <v>46190</v>
      </c>
      <c r="C23" s="69">
        <f t="shared" si="9"/>
        <v>46190</v>
      </c>
      <c r="D23" s="70">
        <v>0.29166666666666702</v>
      </c>
      <c r="E23" s="69">
        <f t="shared" si="26"/>
        <v>46191</v>
      </c>
      <c r="F23" s="70">
        <v>0.29166666666666702</v>
      </c>
      <c r="G23" s="71">
        <f t="shared" si="11"/>
        <v>1</v>
      </c>
      <c r="H23" s="72">
        <f t="shared" si="27"/>
        <v>9641309.5399999991</v>
      </c>
      <c r="I23" s="72">
        <v>9642801.4700000007</v>
      </c>
      <c r="J23" s="72">
        <f t="shared" si="24"/>
        <v>1491.9300000015646</v>
      </c>
      <c r="K23" s="86">
        <f t="shared" si="25"/>
        <v>62.163750000065193</v>
      </c>
      <c r="L23" s="36"/>
    </row>
    <row r="24" spans="1:14">
      <c r="A24" s="73">
        <f t="shared" si="7"/>
        <v>18</v>
      </c>
      <c r="B24" s="69">
        <f t="shared" si="8"/>
        <v>46191</v>
      </c>
      <c r="C24" s="69">
        <f t="shared" si="9"/>
        <v>46191</v>
      </c>
      <c r="D24" s="70">
        <v>0.29166666666666702</v>
      </c>
      <c r="E24" s="69">
        <f t="shared" si="26"/>
        <v>46192</v>
      </c>
      <c r="F24" s="70">
        <v>0.29166666666666702</v>
      </c>
      <c r="G24" s="71">
        <f t="shared" si="11"/>
        <v>1</v>
      </c>
      <c r="H24" s="72">
        <f t="shared" si="27"/>
        <v>9642801.4700000007</v>
      </c>
      <c r="I24" s="72">
        <v>9644489.8599999994</v>
      </c>
      <c r="J24" s="72">
        <f t="shared" si="24"/>
        <v>1688.3899999987334</v>
      </c>
      <c r="K24" s="86">
        <f t="shared" si="25"/>
        <v>70.349583333280563</v>
      </c>
      <c r="L24" s="36"/>
    </row>
    <row r="25" spans="1:14">
      <c r="A25" s="73">
        <f t="shared" si="7"/>
        <v>19</v>
      </c>
      <c r="B25" s="69">
        <f t="shared" si="8"/>
        <v>46192</v>
      </c>
      <c r="C25" s="69">
        <f t="shared" si="9"/>
        <v>46192</v>
      </c>
      <c r="D25" s="70">
        <v>0.29166666666666702</v>
      </c>
      <c r="E25" s="69">
        <f t="shared" si="26"/>
        <v>46193</v>
      </c>
      <c r="F25" s="70">
        <v>0.29166666666666702</v>
      </c>
      <c r="G25" s="71">
        <f t="shared" si="11"/>
        <v>1</v>
      </c>
      <c r="H25" s="72">
        <f t="shared" si="27"/>
        <v>9644489.8599999994</v>
      </c>
      <c r="I25" s="72">
        <v>9646087.8399999999</v>
      </c>
      <c r="J25" s="72">
        <f t="shared" si="24"/>
        <v>1597.980000000447</v>
      </c>
      <c r="K25" s="86">
        <f t="shared" si="25"/>
        <v>66.582500000018626</v>
      </c>
      <c r="L25" s="36"/>
    </row>
    <row r="26" spans="1:14">
      <c r="A26" s="73">
        <f t="shared" si="7"/>
        <v>20</v>
      </c>
      <c r="B26" s="69">
        <f t="shared" si="8"/>
        <v>46193</v>
      </c>
      <c r="C26" s="69">
        <f t="shared" si="9"/>
        <v>46193</v>
      </c>
      <c r="D26" s="70">
        <v>0.29166666666666702</v>
      </c>
      <c r="E26" s="69">
        <f t="shared" si="26"/>
        <v>46194</v>
      </c>
      <c r="F26" s="70">
        <v>0.29166666666666702</v>
      </c>
      <c r="G26" s="71">
        <f t="shared" si="11"/>
        <v>1</v>
      </c>
      <c r="H26" s="72">
        <f t="shared" si="27"/>
        <v>9646087.8399999999</v>
      </c>
      <c r="I26" s="72">
        <v>9646687.5999999996</v>
      </c>
      <c r="J26" s="72">
        <f t="shared" si="24"/>
        <v>599.75999999977648</v>
      </c>
      <c r="K26" s="86">
        <f t="shared" si="25"/>
        <v>24.989999999990687</v>
      </c>
      <c r="L26" s="36"/>
    </row>
    <row r="27" spans="1:14">
      <c r="A27" s="73">
        <f t="shared" si="7"/>
        <v>21</v>
      </c>
      <c r="B27" s="69">
        <f t="shared" si="8"/>
        <v>46194</v>
      </c>
      <c r="C27" s="69">
        <f t="shared" si="9"/>
        <v>46194</v>
      </c>
      <c r="D27" s="70">
        <v>0.29166666666666702</v>
      </c>
      <c r="E27" s="69">
        <f t="shared" si="26"/>
        <v>46195</v>
      </c>
      <c r="F27" s="70">
        <v>0.29166666666666702</v>
      </c>
      <c r="G27" s="71">
        <f t="shared" si="11"/>
        <v>1</v>
      </c>
      <c r="H27" s="72">
        <f t="shared" si="27"/>
        <v>9646687.5999999996</v>
      </c>
      <c r="I27" s="72">
        <v>9647227.2400000002</v>
      </c>
      <c r="J27" s="72">
        <f t="shared" si="24"/>
        <v>539.64000000059605</v>
      </c>
      <c r="K27" s="86">
        <f t="shared" si="25"/>
        <v>22.485000000024836</v>
      </c>
      <c r="L27" s="36"/>
    </row>
    <row r="28" spans="1:14">
      <c r="A28" s="73">
        <f t="shared" si="7"/>
        <v>22</v>
      </c>
      <c r="B28" s="69">
        <f t="shared" si="8"/>
        <v>46195</v>
      </c>
      <c r="C28" s="69">
        <f t="shared" si="9"/>
        <v>46195</v>
      </c>
      <c r="D28" s="70">
        <v>0.29166666666666702</v>
      </c>
      <c r="E28" s="69">
        <f t="shared" si="26"/>
        <v>46196</v>
      </c>
      <c r="F28" s="70">
        <v>0.29166666666666702</v>
      </c>
      <c r="G28" s="71">
        <f t="shared" si="11"/>
        <v>1</v>
      </c>
      <c r="H28" s="72">
        <f t="shared" si="27"/>
        <v>9647227.2400000002</v>
      </c>
      <c r="I28" s="72">
        <v>9648724.0999999996</v>
      </c>
      <c r="J28" s="72">
        <f t="shared" si="24"/>
        <v>1496.859999999404</v>
      </c>
      <c r="K28" s="86">
        <f t="shared" si="25"/>
        <v>62.369166666641831</v>
      </c>
      <c r="L28" s="36"/>
    </row>
    <row r="29" spans="1:14">
      <c r="A29" s="73">
        <f t="shared" si="7"/>
        <v>23</v>
      </c>
      <c r="B29" s="69">
        <f t="shared" si="8"/>
        <v>46196</v>
      </c>
      <c r="C29" s="69">
        <f t="shared" si="9"/>
        <v>46196</v>
      </c>
      <c r="D29" s="70">
        <v>0.29166666666666702</v>
      </c>
      <c r="E29" s="69">
        <f t="shared" si="26"/>
        <v>46197</v>
      </c>
      <c r="F29" s="70">
        <v>0.29166666666666702</v>
      </c>
      <c r="G29" s="71">
        <f t="shared" si="11"/>
        <v>1</v>
      </c>
      <c r="H29" s="72">
        <f t="shared" si="27"/>
        <v>9648724.0999999996</v>
      </c>
      <c r="I29" s="72">
        <v>9650672.6999999993</v>
      </c>
      <c r="J29" s="72">
        <f t="shared" si="24"/>
        <v>1948.5999999996275</v>
      </c>
      <c r="K29" s="86">
        <f t="shared" si="25"/>
        <v>81.191666666651145</v>
      </c>
      <c r="L29" s="36"/>
    </row>
    <row r="30" spans="1:14">
      <c r="A30" s="73">
        <f t="shared" si="7"/>
        <v>24</v>
      </c>
      <c r="B30" s="69">
        <f t="shared" si="8"/>
        <v>46197</v>
      </c>
      <c r="C30" s="69">
        <f t="shared" si="9"/>
        <v>46197</v>
      </c>
      <c r="D30" s="70">
        <v>0.29166666666666702</v>
      </c>
      <c r="E30" s="69">
        <f t="shared" si="26"/>
        <v>46198</v>
      </c>
      <c r="F30" s="70">
        <v>0.29166666666666702</v>
      </c>
      <c r="G30" s="71">
        <f t="shared" si="11"/>
        <v>1</v>
      </c>
      <c r="H30" s="72">
        <f t="shared" si="27"/>
        <v>9650672.6999999993</v>
      </c>
      <c r="I30" s="72">
        <v>9652199.7599999998</v>
      </c>
      <c r="J30" s="72">
        <f t="shared" si="24"/>
        <v>1527.0600000005215</v>
      </c>
      <c r="K30" s="86">
        <f t="shared" si="25"/>
        <v>63.627500000021733</v>
      </c>
      <c r="L30" s="36"/>
    </row>
    <row r="31" spans="1:14">
      <c r="A31" s="73">
        <f t="shared" si="7"/>
        <v>25</v>
      </c>
      <c r="B31" s="69">
        <f t="shared" si="8"/>
        <v>46198</v>
      </c>
      <c r="C31" s="69">
        <f t="shared" ref="C31:C34" si="30">B31</f>
        <v>46198</v>
      </c>
      <c r="D31" s="70">
        <v>0.29166666666666702</v>
      </c>
      <c r="E31" s="69">
        <f t="shared" si="26"/>
        <v>46199</v>
      </c>
      <c r="F31" s="70">
        <v>0.29166666666666702</v>
      </c>
      <c r="G31" s="71">
        <f t="shared" ref="G31:G34" si="31">IFERROR(((E31-C31)+(F31-D31)),"")</f>
        <v>1</v>
      </c>
      <c r="H31" s="72">
        <f t="shared" si="27"/>
        <v>9652199.7599999998</v>
      </c>
      <c r="I31" s="72">
        <v>9654095.25</v>
      </c>
      <c r="J31" s="72">
        <f t="shared" si="24"/>
        <v>1895.4900000002235</v>
      </c>
      <c r="K31" s="86">
        <f t="shared" si="25"/>
        <v>78.978750000009313</v>
      </c>
      <c r="L31" s="36"/>
    </row>
    <row r="32" spans="1:14">
      <c r="A32" s="73">
        <f t="shared" si="7"/>
        <v>26</v>
      </c>
      <c r="B32" s="69">
        <f t="shared" si="8"/>
        <v>46199</v>
      </c>
      <c r="C32" s="69">
        <f t="shared" si="30"/>
        <v>46199</v>
      </c>
      <c r="D32" s="70">
        <v>0.29166666666666702</v>
      </c>
      <c r="E32" s="69">
        <f t="shared" si="26"/>
        <v>46200</v>
      </c>
      <c r="F32" s="70">
        <v>0.29166666666666702</v>
      </c>
      <c r="G32" s="71">
        <f t="shared" si="31"/>
        <v>1</v>
      </c>
      <c r="H32" s="72">
        <f t="shared" si="27"/>
        <v>9654095.25</v>
      </c>
      <c r="I32" s="72">
        <v>9655608.6099999994</v>
      </c>
      <c r="J32" s="72">
        <f t="shared" si="24"/>
        <v>1513.359999999404</v>
      </c>
      <c r="K32" s="86">
        <f t="shared" si="25"/>
        <v>63.056666666641831</v>
      </c>
      <c r="L32" s="36"/>
    </row>
    <row r="33" spans="1:12">
      <c r="A33" s="73">
        <f t="shared" si="7"/>
        <v>27</v>
      </c>
      <c r="B33" s="69">
        <f t="shared" si="8"/>
        <v>46200</v>
      </c>
      <c r="C33" s="69">
        <f t="shared" si="30"/>
        <v>46200</v>
      </c>
      <c r="D33" s="70">
        <v>0.29166666666666702</v>
      </c>
      <c r="E33" s="69">
        <f t="shared" si="26"/>
        <v>46201</v>
      </c>
      <c r="F33" s="70">
        <v>0.29166666666666702</v>
      </c>
      <c r="G33" s="71">
        <f t="shared" si="31"/>
        <v>1</v>
      </c>
      <c r="H33" s="72">
        <f t="shared" si="27"/>
        <v>9655608.6099999994</v>
      </c>
      <c r="I33" s="72">
        <v>9656054.5199999996</v>
      </c>
      <c r="J33" s="72">
        <f t="shared" si="24"/>
        <v>445.91000000014901</v>
      </c>
      <c r="K33" s="86">
        <f t="shared" si="25"/>
        <v>18.579583333339542</v>
      </c>
      <c r="L33" s="36"/>
    </row>
    <row r="34" spans="1:12">
      <c r="A34" s="73">
        <f t="shared" si="7"/>
        <v>28</v>
      </c>
      <c r="B34" s="69">
        <f t="shared" si="8"/>
        <v>46201</v>
      </c>
      <c r="C34" s="69">
        <f t="shared" si="30"/>
        <v>46201</v>
      </c>
      <c r="D34" s="70">
        <v>0.29166666666666702</v>
      </c>
      <c r="E34" s="69">
        <f t="shared" si="26"/>
        <v>46202</v>
      </c>
      <c r="F34" s="70">
        <v>0.29166666666666702</v>
      </c>
      <c r="G34" s="71">
        <f t="shared" si="31"/>
        <v>1</v>
      </c>
      <c r="H34" s="72">
        <f t="shared" si="27"/>
        <v>9656054.5199999996</v>
      </c>
      <c r="I34" s="72">
        <v>9656593.6500000004</v>
      </c>
      <c r="J34" s="72">
        <f t="shared" si="24"/>
        <v>539.13000000081956</v>
      </c>
      <c r="K34" s="86">
        <f t="shared" si="25"/>
        <v>22.46375000003415</v>
      </c>
      <c r="L34" s="36"/>
    </row>
    <row r="35" spans="1:12">
      <c r="A35" s="73">
        <f t="shared" si="7"/>
        <v>29</v>
      </c>
      <c r="B35" s="69">
        <f t="shared" si="8"/>
        <v>46202</v>
      </c>
      <c r="C35" s="69">
        <f t="shared" ref="C35:C36" si="32">B35</f>
        <v>46202</v>
      </c>
      <c r="D35" s="70">
        <v>0.29166666666666702</v>
      </c>
      <c r="E35" s="69">
        <f t="shared" ref="E35:E36" si="33">C35+1</f>
        <v>46203</v>
      </c>
      <c r="F35" s="70">
        <v>0.29166666666666702</v>
      </c>
      <c r="G35" s="71">
        <f t="shared" ref="G35:G36" si="34">IFERROR(((E35-C35)+(F35-D35)),"")</f>
        <v>1</v>
      </c>
      <c r="H35" s="72">
        <f t="shared" si="27"/>
        <v>9656593.6500000004</v>
      </c>
      <c r="I35" s="72">
        <v>9658261.1799999997</v>
      </c>
      <c r="J35" s="72">
        <f t="shared" si="24"/>
        <v>1667.5299999993294</v>
      </c>
      <c r="K35" s="86">
        <f t="shared" si="25"/>
        <v>69.480416666638732</v>
      </c>
      <c r="L35" s="36"/>
    </row>
    <row r="36" spans="1:12">
      <c r="A36" s="73">
        <f t="shared" si="7"/>
        <v>30</v>
      </c>
      <c r="B36" s="69">
        <f t="shared" si="8"/>
        <v>46203</v>
      </c>
      <c r="C36" s="69">
        <f t="shared" si="32"/>
        <v>46203</v>
      </c>
      <c r="D36" s="70">
        <v>0.29166666666666702</v>
      </c>
      <c r="E36" s="69">
        <f t="shared" si="33"/>
        <v>46204</v>
      </c>
      <c r="F36" s="70">
        <v>0.29166666666666702</v>
      </c>
      <c r="G36" s="71">
        <f t="shared" si="34"/>
        <v>1</v>
      </c>
      <c r="H36" s="72">
        <f t="shared" si="27"/>
        <v>9658261.1799999997</v>
      </c>
      <c r="I36" s="72">
        <v>9658971.6899999995</v>
      </c>
      <c r="J36" s="72">
        <f t="shared" si="24"/>
        <v>710.50999999977648</v>
      </c>
      <c r="K36" s="86">
        <f t="shared" si="25"/>
        <v>29.604583333324019</v>
      </c>
      <c r="L36" s="36"/>
    </row>
    <row r="37" spans="1:12">
      <c r="A37" s="74"/>
      <c r="B37" s="20"/>
      <c r="C37" s="20"/>
      <c r="D37" s="213"/>
      <c r="E37" s="20"/>
      <c r="F37" s="213"/>
      <c r="G37" s="214"/>
      <c r="H37" s="87"/>
      <c r="I37" s="87"/>
      <c r="J37" s="87"/>
      <c r="K37" s="40"/>
      <c r="L37" s="60"/>
    </row>
    <row r="38" spans="1:12">
      <c r="A38" s="77" t="s">
        <v>7</v>
      </c>
      <c r="B38" s="78"/>
      <c r="C38" s="78"/>
      <c r="D38" s="78"/>
      <c r="E38" s="78"/>
      <c r="F38" s="78"/>
      <c r="G38" s="79">
        <f>SUM(G7:G34)</f>
        <v>28</v>
      </c>
      <c r="H38" s="80"/>
      <c r="I38" s="80"/>
      <c r="J38" s="88">
        <f>SUM(J7:J37)</f>
        <v>37508.269999999553</v>
      </c>
      <c r="K38" s="88">
        <f>AVERAGE(K7:K34)</f>
        <v>52.277127976191146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G38/SUMPRODUCT((G7:G34&gt;0)*1)</f>
        <v>1</v>
      </c>
      <c r="H39" s="84"/>
      <c r="I39" s="84"/>
      <c r="J39" s="84"/>
      <c r="K39" s="84">
        <f>K38/SUMPRODUCT((K7:K34&gt;0)*1)</f>
        <v>2.0106587683150439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H33" sqref="H33:I3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5.28515625" style="1" customWidth="1"/>
    <col min="10" max="10" width="13.5703125" style="1" customWidth="1"/>
    <col min="11" max="11" width="9.85546875" style="1" customWidth="1"/>
    <col min="12" max="12" width="44.7109375" style="1" customWidth="1"/>
    <col min="13" max="16384" width="9.140625" style="1"/>
  </cols>
  <sheetData>
    <row r="1" spans="1:12">
      <c r="B1" s="5"/>
      <c r="C1" s="6" t="s">
        <v>144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B2" s="5"/>
      <c r="C2" s="6" t="s">
        <v>162</v>
      </c>
      <c r="D2" s="5"/>
      <c r="E2" s="5"/>
      <c r="F2" s="5"/>
      <c r="G2" s="5"/>
      <c r="H2" s="5"/>
      <c r="I2" s="5"/>
      <c r="J2" s="5"/>
      <c r="K2" s="5"/>
      <c r="L2" s="93" t="s">
        <v>146</v>
      </c>
    </row>
    <row r="3" spans="1:12">
      <c r="B3" s="5"/>
      <c r="C3" s="6" t="str">
        <f>'Summary sales'!A3</f>
        <v>Bulan Juni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B4" s="8"/>
      <c r="C4" s="47">
        <f>'Summary sales'!A4</f>
        <v>46174</v>
      </c>
      <c r="D4" s="5"/>
      <c r="E4" s="5"/>
      <c r="F4" s="5"/>
      <c r="G4" s="5"/>
      <c r="H4" s="5"/>
      <c r="I4" s="5"/>
      <c r="J4" s="5" t="s">
        <v>147</v>
      </c>
      <c r="K4" s="28">
        <f>MAX(K7:K38)</f>
        <v>0</v>
      </c>
      <c r="L4" s="5"/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1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B7</f>
        <v>46174</v>
      </c>
      <c r="D7" s="70">
        <v>0</v>
      </c>
      <c r="E7" s="68">
        <f>C7+1</f>
        <v>46175</v>
      </c>
      <c r="F7" s="70">
        <v>0</v>
      </c>
      <c r="G7" s="71">
        <f>IFERROR(((E7-C7)+(F7-D7)),"")</f>
        <v>1</v>
      </c>
      <c r="H7" s="72">
        <v>80262</v>
      </c>
      <c r="I7" s="72">
        <v>80262</v>
      </c>
      <c r="J7" s="72">
        <f t="shared" ref="J7" si="0">I7-H7</f>
        <v>0</v>
      </c>
      <c r="K7" s="86">
        <f t="shared" ref="K7" si="1">J7/24</f>
        <v>0</v>
      </c>
      <c r="L7" s="612" t="s">
        <v>163</v>
      </c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v>0</v>
      </c>
      <c r="E8" s="69">
        <f t="shared" ref="E8:E36" si="3">C8+1</f>
        <v>46176</v>
      </c>
      <c r="F8" s="70">
        <v>0</v>
      </c>
      <c r="G8" s="71">
        <f>IFERROR(((E8-C8)+(F8-D8)),"")</f>
        <v>1</v>
      </c>
      <c r="H8" s="72">
        <v>80262</v>
      </c>
      <c r="I8" s="72">
        <v>80262</v>
      </c>
      <c r="J8" s="72">
        <f t="shared" ref="J8" si="4">I8-H8</f>
        <v>0</v>
      </c>
      <c r="K8" s="86">
        <f t="shared" ref="K8" si="5">J8/24</f>
        <v>0</v>
      </c>
      <c r="L8" s="577" t="s">
        <v>163</v>
      </c>
    </row>
    <row r="9" spans="1:12">
      <c r="A9" s="73">
        <f t="shared" ref="A9:B24" si="6">A8+1</f>
        <v>3</v>
      </c>
      <c r="B9" s="69">
        <f t="shared" si="6"/>
        <v>46176</v>
      </c>
      <c r="C9" s="69">
        <f t="shared" si="2"/>
        <v>46176</v>
      </c>
      <c r="D9" s="70">
        <v>0</v>
      </c>
      <c r="E9" s="69">
        <f t="shared" si="3"/>
        <v>46177</v>
      </c>
      <c r="F9" s="70">
        <v>0</v>
      </c>
      <c r="G9" s="71">
        <f t="shared" ref="G9:G36" si="7">IFERROR(((E9-C9)+(F9-D9)),"")</f>
        <v>1</v>
      </c>
      <c r="H9" s="72">
        <v>80262</v>
      </c>
      <c r="I9" s="72">
        <v>80262</v>
      </c>
      <c r="J9" s="72">
        <f t="shared" ref="J9" si="8">I9-H9</f>
        <v>0</v>
      </c>
      <c r="K9" s="86">
        <f t="shared" ref="K9" si="9">J9/24</f>
        <v>0</v>
      </c>
      <c r="L9" s="577" t="s">
        <v>163</v>
      </c>
    </row>
    <row r="10" spans="1:12">
      <c r="A10" s="73">
        <f t="shared" si="6"/>
        <v>4</v>
      </c>
      <c r="B10" s="69">
        <f t="shared" si="6"/>
        <v>46177</v>
      </c>
      <c r="C10" s="69">
        <f t="shared" si="2"/>
        <v>46177</v>
      </c>
      <c r="D10" s="70">
        <v>0</v>
      </c>
      <c r="E10" s="69">
        <f t="shared" si="3"/>
        <v>46178</v>
      </c>
      <c r="F10" s="70">
        <v>0</v>
      </c>
      <c r="G10" s="71">
        <f t="shared" si="7"/>
        <v>1</v>
      </c>
      <c r="H10" s="72">
        <v>80262</v>
      </c>
      <c r="I10" s="72">
        <v>80262</v>
      </c>
      <c r="J10" s="72">
        <f t="shared" ref="J10" si="10">I10-H10</f>
        <v>0</v>
      </c>
      <c r="K10" s="86">
        <f t="shared" ref="K10" si="11">J10/24</f>
        <v>0</v>
      </c>
      <c r="L10" s="577" t="s">
        <v>163</v>
      </c>
    </row>
    <row r="11" spans="1:12">
      <c r="A11" s="73">
        <f t="shared" si="6"/>
        <v>5</v>
      </c>
      <c r="B11" s="69">
        <f t="shared" si="6"/>
        <v>46178</v>
      </c>
      <c r="C11" s="69">
        <f t="shared" si="2"/>
        <v>46178</v>
      </c>
      <c r="D11" s="70">
        <v>0</v>
      </c>
      <c r="E11" s="69">
        <f t="shared" si="3"/>
        <v>46179</v>
      </c>
      <c r="F11" s="70">
        <v>0</v>
      </c>
      <c r="G11" s="71">
        <f t="shared" si="7"/>
        <v>1</v>
      </c>
      <c r="H11" s="72">
        <v>80262</v>
      </c>
      <c r="I11" s="72">
        <v>80262</v>
      </c>
      <c r="J11" s="72">
        <f t="shared" ref="J11" si="12">I11-H11</f>
        <v>0</v>
      </c>
      <c r="K11" s="86">
        <f t="shared" ref="K11" si="13">J11/24</f>
        <v>0</v>
      </c>
      <c r="L11" s="577" t="s">
        <v>163</v>
      </c>
    </row>
    <row r="12" spans="1:12">
      <c r="A12" s="73">
        <f t="shared" si="6"/>
        <v>6</v>
      </c>
      <c r="B12" s="69">
        <f t="shared" si="6"/>
        <v>46179</v>
      </c>
      <c r="C12" s="69">
        <f t="shared" si="2"/>
        <v>46179</v>
      </c>
      <c r="D12" s="70">
        <v>0</v>
      </c>
      <c r="E12" s="69">
        <f t="shared" si="3"/>
        <v>46180</v>
      </c>
      <c r="F12" s="70">
        <v>0</v>
      </c>
      <c r="G12" s="71">
        <f t="shared" si="7"/>
        <v>1</v>
      </c>
      <c r="H12" s="72">
        <v>80262</v>
      </c>
      <c r="I12" s="72">
        <v>80262</v>
      </c>
      <c r="J12" s="72">
        <f t="shared" ref="J12" si="14">I12-H12</f>
        <v>0</v>
      </c>
      <c r="K12" s="86">
        <f t="shared" ref="K12" si="15">J12/24</f>
        <v>0</v>
      </c>
      <c r="L12" s="577" t="s">
        <v>163</v>
      </c>
    </row>
    <row r="13" spans="1:12">
      <c r="A13" s="73">
        <f t="shared" si="6"/>
        <v>7</v>
      </c>
      <c r="B13" s="69">
        <f t="shared" si="6"/>
        <v>46180</v>
      </c>
      <c r="C13" s="69">
        <f t="shared" si="2"/>
        <v>46180</v>
      </c>
      <c r="D13" s="70">
        <v>0</v>
      </c>
      <c r="E13" s="69">
        <f t="shared" si="3"/>
        <v>46181</v>
      </c>
      <c r="F13" s="70">
        <v>0</v>
      </c>
      <c r="G13" s="71">
        <f t="shared" si="7"/>
        <v>1</v>
      </c>
      <c r="H13" s="72">
        <v>80262</v>
      </c>
      <c r="I13" s="72">
        <v>80262</v>
      </c>
      <c r="J13" s="72">
        <f t="shared" ref="J13" si="16">I13-H13</f>
        <v>0</v>
      </c>
      <c r="K13" s="86">
        <f t="shared" ref="K13:K14" si="17">J13/24</f>
        <v>0</v>
      </c>
      <c r="L13" s="577" t="s">
        <v>163</v>
      </c>
    </row>
    <row r="14" spans="1:12">
      <c r="A14" s="73">
        <f t="shared" si="6"/>
        <v>8</v>
      </c>
      <c r="B14" s="69">
        <f t="shared" si="6"/>
        <v>46181</v>
      </c>
      <c r="C14" s="69">
        <f t="shared" si="2"/>
        <v>46181</v>
      </c>
      <c r="D14" s="70">
        <v>0</v>
      </c>
      <c r="E14" s="69">
        <f t="shared" si="3"/>
        <v>46182</v>
      </c>
      <c r="F14" s="70">
        <v>0</v>
      </c>
      <c r="G14" s="71">
        <f t="shared" si="7"/>
        <v>1</v>
      </c>
      <c r="H14" s="72">
        <v>80262</v>
      </c>
      <c r="I14" s="72">
        <v>80262</v>
      </c>
      <c r="J14" s="72">
        <f t="shared" ref="J14" si="18">I14-H14</f>
        <v>0</v>
      </c>
      <c r="K14" s="86">
        <f t="shared" si="17"/>
        <v>0</v>
      </c>
      <c r="L14" s="577" t="s">
        <v>163</v>
      </c>
    </row>
    <row r="15" spans="1:12">
      <c r="A15" s="73">
        <f t="shared" si="6"/>
        <v>9</v>
      </c>
      <c r="B15" s="69">
        <f t="shared" si="6"/>
        <v>46182</v>
      </c>
      <c r="C15" s="69">
        <f t="shared" si="2"/>
        <v>46182</v>
      </c>
      <c r="D15" s="70">
        <v>0</v>
      </c>
      <c r="E15" s="69">
        <f t="shared" si="3"/>
        <v>46183</v>
      </c>
      <c r="F15" s="70">
        <v>0</v>
      </c>
      <c r="G15" s="71">
        <f t="shared" si="7"/>
        <v>1</v>
      </c>
      <c r="H15" s="72">
        <v>80262</v>
      </c>
      <c r="I15" s="72">
        <v>80262</v>
      </c>
      <c r="J15" s="72">
        <f t="shared" ref="J15" si="19">I15-H15</f>
        <v>0</v>
      </c>
      <c r="K15" s="86">
        <f t="shared" ref="K15" si="20">J15/24</f>
        <v>0</v>
      </c>
      <c r="L15" s="577" t="s">
        <v>163</v>
      </c>
    </row>
    <row r="16" spans="1:12">
      <c r="A16" s="73">
        <f t="shared" si="6"/>
        <v>10</v>
      </c>
      <c r="B16" s="69">
        <f t="shared" si="6"/>
        <v>46183</v>
      </c>
      <c r="C16" s="69">
        <f t="shared" si="2"/>
        <v>46183</v>
      </c>
      <c r="D16" s="70">
        <v>0</v>
      </c>
      <c r="E16" s="69">
        <f t="shared" si="3"/>
        <v>46184</v>
      </c>
      <c r="F16" s="70">
        <v>0</v>
      </c>
      <c r="G16" s="71">
        <f t="shared" ref="G16" si="21">IFERROR(((E16-C16)+(F16-D16)),"")</f>
        <v>1</v>
      </c>
      <c r="H16" s="72">
        <v>80262</v>
      </c>
      <c r="I16" s="72">
        <v>80262</v>
      </c>
      <c r="J16" s="72">
        <f t="shared" ref="J16" si="22">I16-H16</f>
        <v>0</v>
      </c>
      <c r="K16" s="86">
        <f t="shared" ref="K16" si="23">J16/24</f>
        <v>0</v>
      </c>
      <c r="L16" s="577" t="s">
        <v>163</v>
      </c>
    </row>
    <row r="17" spans="1:14">
      <c r="A17" s="73">
        <f t="shared" si="6"/>
        <v>11</v>
      </c>
      <c r="B17" s="69">
        <f t="shared" si="6"/>
        <v>46184</v>
      </c>
      <c r="C17" s="69">
        <f t="shared" si="2"/>
        <v>46184</v>
      </c>
      <c r="D17" s="70">
        <v>0</v>
      </c>
      <c r="E17" s="69">
        <f t="shared" si="3"/>
        <v>46185</v>
      </c>
      <c r="F17" s="70">
        <v>0</v>
      </c>
      <c r="G17" s="71">
        <f t="shared" si="7"/>
        <v>1</v>
      </c>
      <c r="H17" s="72">
        <v>80262</v>
      </c>
      <c r="I17" s="72">
        <v>80262</v>
      </c>
      <c r="J17" s="72">
        <f t="shared" ref="J17" si="24">I17-H17</f>
        <v>0</v>
      </c>
      <c r="K17" s="86">
        <f t="shared" ref="K17" si="25">J17/24</f>
        <v>0</v>
      </c>
      <c r="L17" s="577" t="s">
        <v>163</v>
      </c>
    </row>
    <row r="18" spans="1:14">
      <c r="A18" s="73">
        <f t="shared" si="6"/>
        <v>12</v>
      </c>
      <c r="B18" s="69">
        <f t="shared" si="6"/>
        <v>46185</v>
      </c>
      <c r="C18" s="69">
        <f t="shared" si="2"/>
        <v>46185</v>
      </c>
      <c r="D18" s="70">
        <v>0</v>
      </c>
      <c r="E18" s="69">
        <f t="shared" si="3"/>
        <v>46186</v>
      </c>
      <c r="F18" s="70">
        <v>0</v>
      </c>
      <c r="G18" s="71">
        <f t="shared" si="7"/>
        <v>1</v>
      </c>
      <c r="H18" s="72">
        <v>80262</v>
      </c>
      <c r="I18" s="72">
        <v>80262</v>
      </c>
      <c r="J18" s="72">
        <f t="shared" ref="J18" si="26">I18-H18</f>
        <v>0</v>
      </c>
      <c r="K18" s="86">
        <f t="shared" ref="K18" si="27">J18/24</f>
        <v>0</v>
      </c>
      <c r="L18" s="577" t="s">
        <v>163</v>
      </c>
      <c r="N18" s="3"/>
    </row>
    <row r="19" spans="1:14">
      <c r="A19" s="73">
        <f t="shared" si="6"/>
        <v>13</v>
      </c>
      <c r="B19" s="69">
        <f t="shared" si="6"/>
        <v>46186</v>
      </c>
      <c r="C19" s="69">
        <f t="shared" si="2"/>
        <v>46186</v>
      </c>
      <c r="D19" s="70">
        <v>0</v>
      </c>
      <c r="E19" s="69">
        <f t="shared" si="3"/>
        <v>46187</v>
      </c>
      <c r="F19" s="70">
        <v>0</v>
      </c>
      <c r="G19" s="71">
        <f t="shared" si="7"/>
        <v>1</v>
      </c>
      <c r="H19" s="72">
        <v>80262</v>
      </c>
      <c r="I19" s="72">
        <v>80262</v>
      </c>
      <c r="J19" s="72">
        <f t="shared" ref="J19" si="28">I19-H19</f>
        <v>0</v>
      </c>
      <c r="K19" s="86">
        <f t="shared" ref="K19" si="29">J19/24</f>
        <v>0</v>
      </c>
      <c r="L19" s="577" t="s">
        <v>163</v>
      </c>
    </row>
    <row r="20" spans="1:14">
      <c r="A20" s="73">
        <f t="shared" si="6"/>
        <v>14</v>
      </c>
      <c r="B20" s="69">
        <f t="shared" si="6"/>
        <v>46187</v>
      </c>
      <c r="C20" s="69">
        <f t="shared" si="2"/>
        <v>46187</v>
      </c>
      <c r="D20" s="70">
        <v>0</v>
      </c>
      <c r="E20" s="69">
        <f t="shared" si="3"/>
        <v>46188</v>
      </c>
      <c r="F20" s="70">
        <v>0</v>
      </c>
      <c r="G20" s="71">
        <f t="shared" si="7"/>
        <v>1</v>
      </c>
      <c r="H20" s="72">
        <v>80262</v>
      </c>
      <c r="I20" s="72">
        <v>80262</v>
      </c>
      <c r="J20" s="72">
        <f t="shared" ref="J20" si="30">I20-H20</f>
        <v>0</v>
      </c>
      <c r="K20" s="86">
        <f t="shared" ref="K20" si="31">J20/24</f>
        <v>0</v>
      </c>
      <c r="L20" s="577" t="s">
        <v>163</v>
      </c>
    </row>
    <row r="21" spans="1:14">
      <c r="A21" s="73">
        <f t="shared" si="6"/>
        <v>15</v>
      </c>
      <c r="B21" s="69">
        <f t="shared" si="6"/>
        <v>46188</v>
      </c>
      <c r="C21" s="69">
        <f t="shared" si="2"/>
        <v>46188</v>
      </c>
      <c r="D21" s="70">
        <v>0</v>
      </c>
      <c r="E21" s="69">
        <f t="shared" si="3"/>
        <v>46189</v>
      </c>
      <c r="F21" s="70">
        <v>0</v>
      </c>
      <c r="G21" s="71">
        <f t="shared" si="7"/>
        <v>1</v>
      </c>
      <c r="H21" s="72">
        <v>80262</v>
      </c>
      <c r="I21" s="72">
        <v>80262</v>
      </c>
      <c r="J21" s="72">
        <f t="shared" ref="J21" si="32">I21-H21</f>
        <v>0</v>
      </c>
      <c r="K21" s="86">
        <f t="shared" ref="K21" si="33">J21/24</f>
        <v>0</v>
      </c>
      <c r="L21" s="577" t="s">
        <v>163</v>
      </c>
    </row>
    <row r="22" spans="1:14">
      <c r="A22" s="73">
        <f t="shared" si="6"/>
        <v>16</v>
      </c>
      <c r="B22" s="69">
        <f t="shared" si="6"/>
        <v>46189</v>
      </c>
      <c r="C22" s="69">
        <f t="shared" si="2"/>
        <v>46189</v>
      </c>
      <c r="D22" s="70">
        <v>0</v>
      </c>
      <c r="E22" s="69">
        <f t="shared" si="3"/>
        <v>46190</v>
      </c>
      <c r="F22" s="70">
        <v>0</v>
      </c>
      <c r="G22" s="71">
        <f t="shared" si="7"/>
        <v>1</v>
      </c>
      <c r="H22" s="72">
        <v>80262</v>
      </c>
      <c r="I22" s="72">
        <v>80262</v>
      </c>
      <c r="J22" s="72">
        <f t="shared" ref="J22" si="34">I22-H22</f>
        <v>0</v>
      </c>
      <c r="K22" s="86">
        <f t="shared" ref="K22" si="35">J22/24</f>
        <v>0</v>
      </c>
      <c r="L22" s="577" t="s">
        <v>163</v>
      </c>
    </row>
    <row r="23" spans="1:14">
      <c r="A23" s="73">
        <f t="shared" si="6"/>
        <v>17</v>
      </c>
      <c r="B23" s="69">
        <f t="shared" si="6"/>
        <v>46190</v>
      </c>
      <c r="C23" s="69">
        <f t="shared" si="2"/>
        <v>46190</v>
      </c>
      <c r="D23" s="70">
        <v>0</v>
      </c>
      <c r="E23" s="69">
        <f t="shared" si="3"/>
        <v>46191</v>
      </c>
      <c r="F23" s="70">
        <v>0</v>
      </c>
      <c r="G23" s="71">
        <f t="shared" si="7"/>
        <v>1</v>
      </c>
      <c r="H23" s="72">
        <v>80262</v>
      </c>
      <c r="I23" s="72">
        <v>80262</v>
      </c>
      <c r="J23" s="72">
        <f t="shared" ref="J23" si="36">I23-H23</f>
        <v>0</v>
      </c>
      <c r="K23" s="86">
        <f t="shared" ref="K23" si="37">J23/24</f>
        <v>0</v>
      </c>
      <c r="L23" s="577" t="s">
        <v>163</v>
      </c>
    </row>
    <row r="24" spans="1:14">
      <c r="A24" s="73">
        <f t="shared" si="6"/>
        <v>18</v>
      </c>
      <c r="B24" s="69">
        <f t="shared" si="6"/>
        <v>46191</v>
      </c>
      <c r="C24" s="69">
        <f t="shared" si="2"/>
        <v>46191</v>
      </c>
      <c r="D24" s="70">
        <v>0</v>
      </c>
      <c r="E24" s="69">
        <f t="shared" si="3"/>
        <v>46192</v>
      </c>
      <c r="F24" s="70">
        <v>0</v>
      </c>
      <c r="G24" s="71">
        <f t="shared" si="7"/>
        <v>1</v>
      </c>
      <c r="H24" s="72">
        <v>80262</v>
      </c>
      <c r="I24" s="72">
        <v>80262</v>
      </c>
      <c r="J24" s="72">
        <f t="shared" ref="J24" si="38">I24-H24</f>
        <v>0</v>
      </c>
      <c r="K24" s="86">
        <f t="shared" ref="K24" si="39">J24/24</f>
        <v>0</v>
      </c>
      <c r="L24" s="577" t="s">
        <v>163</v>
      </c>
    </row>
    <row r="25" spans="1:14">
      <c r="A25" s="73">
        <f t="shared" ref="A25:B37" si="40">A24+1</f>
        <v>19</v>
      </c>
      <c r="B25" s="69">
        <f t="shared" si="40"/>
        <v>46192</v>
      </c>
      <c r="C25" s="69">
        <f t="shared" si="2"/>
        <v>46192</v>
      </c>
      <c r="D25" s="70">
        <v>0</v>
      </c>
      <c r="E25" s="69">
        <f t="shared" si="3"/>
        <v>46193</v>
      </c>
      <c r="F25" s="70">
        <v>0</v>
      </c>
      <c r="G25" s="71">
        <f t="shared" si="7"/>
        <v>1</v>
      </c>
      <c r="H25" s="72">
        <v>80262</v>
      </c>
      <c r="I25" s="72">
        <v>80262</v>
      </c>
      <c r="J25" s="72">
        <f t="shared" ref="J25" si="41">I25-H25</f>
        <v>0</v>
      </c>
      <c r="K25" s="86">
        <f t="shared" ref="K25" si="42">J25/24</f>
        <v>0</v>
      </c>
      <c r="L25" s="577" t="s">
        <v>163</v>
      </c>
    </row>
    <row r="26" spans="1:14">
      <c r="A26" s="73">
        <f t="shared" si="40"/>
        <v>20</v>
      </c>
      <c r="B26" s="69">
        <f t="shared" si="40"/>
        <v>46193</v>
      </c>
      <c r="C26" s="69">
        <f t="shared" si="2"/>
        <v>46193</v>
      </c>
      <c r="D26" s="70">
        <v>0</v>
      </c>
      <c r="E26" s="69">
        <f t="shared" si="3"/>
        <v>46194</v>
      </c>
      <c r="F26" s="70">
        <v>0</v>
      </c>
      <c r="G26" s="71">
        <f t="shared" si="7"/>
        <v>1</v>
      </c>
      <c r="H26" s="72">
        <v>80262</v>
      </c>
      <c r="I26" s="72">
        <v>80262</v>
      </c>
      <c r="J26" s="72">
        <f t="shared" ref="J26" si="43">I26-H26</f>
        <v>0</v>
      </c>
      <c r="K26" s="86">
        <f t="shared" ref="K26" si="44">J26/24</f>
        <v>0</v>
      </c>
      <c r="L26" s="577" t="s">
        <v>163</v>
      </c>
    </row>
    <row r="27" spans="1:14">
      <c r="A27" s="73">
        <f t="shared" si="40"/>
        <v>21</v>
      </c>
      <c r="B27" s="69">
        <f t="shared" si="40"/>
        <v>46194</v>
      </c>
      <c r="C27" s="69">
        <f t="shared" si="2"/>
        <v>46194</v>
      </c>
      <c r="D27" s="70">
        <v>0</v>
      </c>
      <c r="E27" s="69">
        <f t="shared" si="3"/>
        <v>46195</v>
      </c>
      <c r="F27" s="70">
        <v>0</v>
      </c>
      <c r="G27" s="71">
        <f t="shared" si="7"/>
        <v>1</v>
      </c>
      <c r="H27" s="72">
        <v>80262</v>
      </c>
      <c r="I27" s="72">
        <v>80262</v>
      </c>
      <c r="J27" s="72">
        <f t="shared" ref="J27" si="45">I27-H27</f>
        <v>0</v>
      </c>
      <c r="K27" s="86">
        <f t="shared" ref="K27" si="46">J27/24</f>
        <v>0</v>
      </c>
      <c r="L27" s="577" t="s">
        <v>163</v>
      </c>
    </row>
    <row r="28" spans="1:14">
      <c r="A28" s="73">
        <f t="shared" si="40"/>
        <v>22</v>
      </c>
      <c r="B28" s="69">
        <f t="shared" si="40"/>
        <v>46195</v>
      </c>
      <c r="C28" s="69">
        <f t="shared" si="2"/>
        <v>46195</v>
      </c>
      <c r="D28" s="70">
        <v>0</v>
      </c>
      <c r="E28" s="69">
        <f t="shared" si="3"/>
        <v>46196</v>
      </c>
      <c r="F28" s="70">
        <v>0</v>
      </c>
      <c r="G28" s="71">
        <f t="shared" si="7"/>
        <v>1</v>
      </c>
      <c r="H28" s="72">
        <v>80262</v>
      </c>
      <c r="I28" s="72">
        <v>80262</v>
      </c>
      <c r="J28" s="72">
        <f t="shared" ref="J28" si="47">I28-H28</f>
        <v>0</v>
      </c>
      <c r="K28" s="86">
        <f t="shared" ref="K28" si="48">J28/24</f>
        <v>0</v>
      </c>
      <c r="L28" s="577" t="s">
        <v>163</v>
      </c>
    </row>
    <row r="29" spans="1:14">
      <c r="A29" s="73">
        <f t="shared" si="40"/>
        <v>23</v>
      </c>
      <c r="B29" s="69">
        <f t="shared" si="40"/>
        <v>46196</v>
      </c>
      <c r="C29" s="69">
        <f t="shared" si="2"/>
        <v>46196</v>
      </c>
      <c r="D29" s="70">
        <v>0</v>
      </c>
      <c r="E29" s="69">
        <f t="shared" si="3"/>
        <v>46197</v>
      </c>
      <c r="F29" s="70">
        <v>0</v>
      </c>
      <c r="G29" s="71">
        <f t="shared" si="7"/>
        <v>1</v>
      </c>
      <c r="H29" s="72">
        <v>80262</v>
      </c>
      <c r="I29" s="72">
        <v>80262</v>
      </c>
      <c r="J29" s="72">
        <f t="shared" ref="J29" si="49">I29-H29</f>
        <v>0</v>
      </c>
      <c r="K29" s="86">
        <f t="shared" ref="K29" si="50">J29/24</f>
        <v>0</v>
      </c>
      <c r="L29" s="577" t="s">
        <v>163</v>
      </c>
    </row>
    <row r="30" spans="1:14">
      <c r="A30" s="73">
        <f t="shared" si="40"/>
        <v>24</v>
      </c>
      <c r="B30" s="69">
        <f t="shared" si="40"/>
        <v>46197</v>
      </c>
      <c r="C30" s="69">
        <f t="shared" si="2"/>
        <v>46197</v>
      </c>
      <c r="D30" s="70">
        <v>0</v>
      </c>
      <c r="E30" s="69">
        <f t="shared" si="3"/>
        <v>46198</v>
      </c>
      <c r="F30" s="70">
        <v>0</v>
      </c>
      <c r="G30" s="71">
        <f t="shared" si="7"/>
        <v>1</v>
      </c>
      <c r="H30" s="72">
        <v>80262</v>
      </c>
      <c r="I30" s="72">
        <v>80262</v>
      </c>
      <c r="J30" s="72">
        <f t="shared" ref="J30" si="51">I30-H30</f>
        <v>0</v>
      </c>
      <c r="K30" s="86">
        <f t="shared" ref="K30" si="52">J30/24</f>
        <v>0</v>
      </c>
      <c r="L30" s="577" t="s">
        <v>163</v>
      </c>
    </row>
    <row r="31" spans="1:14">
      <c r="A31" s="73">
        <f t="shared" si="40"/>
        <v>25</v>
      </c>
      <c r="B31" s="69">
        <f t="shared" si="40"/>
        <v>46198</v>
      </c>
      <c r="C31" s="69">
        <f t="shared" si="2"/>
        <v>46198</v>
      </c>
      <c r="D31" s="70">
        <v>0</v>
      </c>
      <c r="E31" s="69">
        <f t="shared" si="3"/>
        <v>46199</v>
      </c>
      <c r="F31" s="70">
        <v>0</v>
      </c>
      <c r="G31" s="71">
        <f t="shared" si="7"/>
        <v>1</v>
      </c>
      <c r="H31" s="72">
        <v>80262</v>
      </c>
      <c r="I31" s="72">
        <v>80262</v>
      </c>
      <c r="J31" s="72">
        <f t="shared" ref="J31" si="53">I31-H31</f>
        <v>0</v>
      </c>
      <c r="K31" s="86">
        <f t="shared" ref="K31" si="54">J31/24</f>
        <v>0</v>
      </c>
      <c r="L31" s="577" t="s">
        <v>163</v>
      </c>
    </row>
    <row r="32" spans="1:14">
      <c r="A32" s="73">
        <f t="shared" si="40"/>
        <v>26</v>
      </c>
      <c r="B32" s="69">
        <f t="shared" si="40"/>
        <v>46199</v>
      </c>
      <c r="C32" s="69">
        <f t="shared" si="2"/>
        <v>46199</v>
      </c>
      <c r="D32" s="70">
        <v>0</v>
      </c>
      <c r="E32" s="69">
        <f t="shared" si="3"/>
        <v>46200</v>
      </c>
      <c r="F32" s="70">
        <v>0</v>
      </c>
      <c r="G32" s="71">
        <f t="shared" si="7"/>
        <v>1</v>
      </c>
      <c r="H32" s="72">
        <v>80262</v>
      </c>
      <c r="I32" s="72">
        <v>80262</v>
      </c>
      <c r="J32" s="72">
        <f t="shared" ref="J32" si="55">I32-H32</f>
        <v>0</v>
      </c>
      <c r="K32" s="86">
        <f t="shared" ref="K32" si="56">J32/24</f>
        <v>0</v>
      </c>
      <c r="L32" s="577" t="s">
        <v>163</v>
      </c>
    </row>
    <row r="33" spans="1:12">
      <c r="A33" s="73">
        <f t="shared" si="40"/>
        <v>27</v>
      </c>
      <c r="B33" s="69">
        <f t="shared" si="40"/>
        <v>46200</v>
      </c>
      <c r="C33" s="69">
        <f t="shared" si="2"/>
        <v>46200</v>
      </c>
      <c r="D33" s="70">
        <v>0</v>
      </c>
      <c r="E33" s="69">
        <f t="shared" si="3"/>
        <v>46201</v>
      </c>
      <c r="F33" s="70">
        <v>0</v>
      </c>
      <c r="G33" s="71">
        <f t="shared" si="7"/>
        <v>1</v>
      </c>
      <c r="H33" s="72">
        <v>80262</v>
      </c>
      <c r="I33" s="72">
        <v>80262</v>
      </c>
      <c r="J33" s="72">
        <f t="shared" ref="J33" si="57">I33-H33</f>
        <v>0</v>
      </c>
      <c r="K33" s="86">
        <f t="shared" ref="K33" si="58">J33/24</f>
        <v>0</v>
      </c>
      <c r="L33" s="577" t="s">
        <v>163</v>
      </c>
    </row>
    <row r="34" spans="1:12">
      <c r="A34" s="73">
        <f t="shared" si="40"/>
        <v>28</v>
      </c>
      <c r="B34" s="69">
        <f t="shared" si="40"/>
        <v>46201</v>
      </c>
      <c r="C34" s="69">
        <f t="shared" si="2"/>
        <v>46201</v>
      </c>
      <c r="D34" s="70">
        <v>0</v>
      </c>
      <c r="E34" s="69">
        <f t="shared" si="3"/>
        <v>46202</v>
      </c>
      <c r="F34" s="70">
        <v>0</v>
      </c>
      <c r="G34" s="71">
        <f t="shared" si="7"/>
        <v>1</v>
      </c>
      <c r="H34" s="72"/>
      <c r="I34" s="72"/>
      <c r="J34" s="72">
        <f t="shared" ref="J34:J35" si="59">I34-H34</f>
        <v>0</v>
      </c>
      <c r="K34" s="86">
        <f t="shared" ref="K34:K35" si="60">J34/24</f>
        <v>0</v>
      </c>
      <c r="L34" s="514"/>
    </row>
    <row r="35" spans="1:12">
      <c r="A35" s="73">
        <f t="shared" si="40"/>
        <v>29</v>
      </c>
      <c r="B35" s="69">
        <f t="shared" si="40"/>
        <v>46202</v>
      </c>
      <c r="C35" s="69">
        <f t="shared" si="2"/>
        <v>46202</v>
      </c>
      <c r="D35" s="70">
        <v>0</v>
      </c>
      <c r="E35" s="69">
        <f t="shared" si="3"/>
        <v>46203</v>
      </c>
      <c r="F35" s="70">
        <v>0</v>
      </c>
      <c r="G35" s="71">
        <f t="shared" si="7"/>
        <v>1</v>
      </c>
      <c r="H35" s="72"/>
      <c r="I35" s="72"/>
      <c r="J35" s="72">
        <f t="shared" si="59"/>
        <v>0</v>
      </c>
      <c r="K35" s="86">
        <f t="shared" si="60"/>
        <v>0</v>
      </c>
      <c r="L35" s="514"/>
    </row>
    <row r="36" spans="1:12">
      <c r="A36" s="73">
        <f t="shared" si="40"/>
        <v>30</v>
      </c>
      <c r="B36" s="69">
        <f t="shared" si="40"/>
        <v>46203</v>
      </c>
      <c r="C36" s="69">
        <f t="shared" si="2"/>
        <v>46203</v>
      </c>
      <c r="D36" s="70">
        <v>0</v>
      </c>
      <c r="E36" s="69">
        <f t="shared" si="3"/>
        <v>46204</v>
      </c>
      <c r="F36" s="70">
        <v>0</v>
      </c>
      <c r="G36" s="71">
        <f t="shared" si="7"/>
        <v>1</v>
      </c>
      <c r="H36" s="72"/>
      <c r="I36" s="72"/>
      <c r="J36" s="72">
        <f t="shared" ref="J36" si="61">I36-H36</f>
        <v>0</v>
      </c>
      <c r="K36" s="86">
        <f t="shared" ref="K36" si="62">J36/24</f>
        <v>0</v>
      </c>
      <c r="L36" s="514"/>
    </row>
    <row r="37" spans="1:12">
      <c r="A37" s="73">
        <f t="shared" si="40"/>
        <v>31</v>
      </c>
      <c r="B37" s="69">
        <f t="shared" si="40"/>
        <v>46204</v>
      </c>
      <c r="C37" s="69">
        <f t="shared" ref="C37" si="63">B37</f>
        <v>46204</v>
      </c>
      <c r="D37" s="70">
        <v>0</v>
      </c>
      <c r="E37" s="69">
        <f t="shared" ref="E37" si="64">C37+1</f>
        <v>46205</v>
      </c>
      <c r="F37" s="70">
        <v>0</v>
      </c>
      <c r="G37" s="71">
        <f t="shared" ref="G37" si="65">IFERROR(((E37-C37)+(F37-D37)),"")</f>
        <v>1</v>
      </c>
      <c r="H37" s="72"/>
      <c r="I37" s="72"/>
      <c r="J37" s="72">
        <f t="shared" ref="J37" si="66">I37-H37</f>
        <v>0</v>
      </c>
      <c r="K37" s="86">
        <f t="shared" ref="K37" si="67">J37/24</f>
        <v>0</v>
      </c>
      <c r="L37" s="514"/>
    </row>
    <row r="38" spans="1:12">
      <c r="A38" s="74"/>
      <c r="B38" s="20"/>
      <c r="C38" s="20"/>
      <c r="D38" s="213"/>
      <c r="E38" s="20"/>
      <c r="F38" s="213"/>
      <c r="G38" s="214"/>
      <c r="H38" s="87"/>
      <c r="I38" s="87"/>
      <c r="J38" s="87"/>
      <c r="K38" s="40"/>
      <c r="L38" s="60"/>
    </row>
    <row r="39" spans="1:12">
      <c r="A39" s="77" t="s">
        <v>7</v>
      </c>
      <c r="B39" s="78"/>
      <c r="C39" s="78"/>
      <c r="D39" s="78"/>
      <c r="E39" s="78"/>
      <c r="F39" s="78"/>
      <c r="G39" s="79">
        <f>SUM(G7:G34)</f>
        <v>28</v>
      </c>
      <c r="H39" s="80"/>
      <c r="I39" s="80"/>
      <c r="J39" s="88">
        <f>SUM(J7:J38)</f>
        <v>0</v>
      </c>
      <c r="K39" s="88">
        <f>AVERAGE(K7:K34)</f>
        <v>0</v>
      </c>
      <c r="L39" s="89"/>
    </row>
    <row r="40" spans="1:12">
      <c r="A40" s="81" t="s">
        <v>125</v>
      </c>
      <c r="B40" s="82"/>
      <c r="C40" s="82"/>
      <c r="D40" s="82"/>
      <c r="E40" s="82"/>
      <c r="F40" s="82"/>
      <c r="G40" s="83">
        <f>G39/SUMPRODUCT((G7:G34&gt;0)*1)</f>
        <v>1</v>
      </c>
      <c r="H40" s="84"/>
      <c r="I40" s="84"/>
      <c r="J40" s="84"/>
      <c r="K40" s="84" t="e">
        <f>K39/SUMPRODUCT((K7:K34&gt;0)*1)</f>
        <v>#DIV/0!</v>
      </c>
      <c r="L40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2" ySplit="6" topLeftCell="C31" activePane="bottomRight" state="frozen"/>
      <selection pane="topRight"/>
      <selection pane="bottomLeft"/>
      <selection pane="bottomRight" activeCell="H35" sqref="H35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5.28515625" style="1" customWidth="1"/>
    <col min="10" max="10" width="13.5703125" style="1" customWidth="1"/>
    <col min="11" max="11" width="9.85546875" style="1" customWidth="1"/>
    <col min="12" max="12" width="44.7109375" style="1" customWidth="1"/>
    <col min="13" max="16384" width="9.140625" style="1"/>
  </cols>
  <sheetData>
    <row r="1" spans="1:12">
      <c r="B1" s="5"/>
      <c r="C1" s="6" t="s">
        <v>144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B2" s="5"/>
      <c r="C2" s="6" t="s">
        <v>44</v>
      </c>
      <c r="D2" s="5"/>
      <c r="E2" s="5"/>
      <c r="F2" s="5"/>
      <c r="G2" s="5"/>
      <c r="H2" s="5"/>
      <c r="I2" s="5"/>
      <c r="J2" s="5"/>
      <c r="K2" s="5"/>
      <c r="L2" s="93" t="s">
        <v>146</v>
      </c>
    </row>
    <row r="3" spans="1:12">
      <c r="B3" s="5"/>
      <c r="C3" s="6" t="str">
        <f>'Summary sales'!A3</f>
        <v>Bulan Juni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B4" s="8"/>
      <c r="C4" s="47">
        <f>'Summary sales'!A4</f>
        <v>46174</v>
      </c>
      <c r="D4" s="5"/>
      <c r="E4" s="5"/>
      <c r="F4" s="5"/>
      <c r="G4" s="5"/>
      <c r="H4" s="5"/>
      <c r="I4" s="5"/>
      <c r="J4" s="5" t="s">
        <v>147</v>
      </c>
      <c r="K4" s="28">
        <f>MAX(K7:K37)</f>
        <v>221.45833333333334</v>
      </c>
      <c r="L4" s="5"/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1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B7</f>
        <v>46174</v>
      </c>
      <c r="D7" s="70">
        <v>0.25</v>
      </c>
      <c r="E7" s="68">
        <f>C7+1</f>
        <v>46175</v>
      </c>
      <c r="F7" s="70">
        <v>0.25</v>
      </c>
      <c r="G7" s="71">
        <f>IFERROR(((E7-C7)+(F7-D7)),"")</f>
        <v>1</v>
      </c>
      <c r="H7" s="72">
        <v>4540468.45</v>
      </c>
      <c r="I7" s="72">
        <v>4543871.3499999996</v>
      </c>
      <c r="J7" s="72">
        <f t="shared" ref="J7" si="0">I7-H7</f>
        <v>3402.8999999994412</v>
      </c>
      <c r="K7" s="86">
        <f t="shared" ref="K7" si="1">J7/24</f>
        <v>141.78749999997672</v>
      </c>
      <c r="L7" s="52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v>0.25</v>
      </c>
      <c r="E8" s="69">
        <f t="shared" ref="E8:E36" si="3">C8+1</f>
        <v>46176</v>
      </c>
      <c r="F8" s="70">
        <v>0.25</v>
      </c>
      <c r="G8" s="71">
        <f>IFERROR(((E8-C8)+(F8-D8)),"")</f>
        <v>1</v>
      </c>
      <c r="H8" s="72">
        <f t="shared" ref="H8:H20" si="4">I7</f>
        <v>4543871.3499999996</v>
      </c>
      <c r="I8" s="72">
        <v>4549186.3499999996</v>
      </c>
      <c r="J8" s="72">
        <f t="shared" ref="J8" si="5">I8-H8</f>
        <v>5315</v>
      </c>
      <c r="K8" s="86">
        <f t="shared" ref="K8" si="6">J8/24</f>
        <v>221.45833333333334</v>
      </c>
      <c r="L8" s="525"/>
    </row>
    <row r="9" spans="1:12">
      <c r="A9" s="73">
        <f t="shared" ref="A9:B24" si="7">A8+1</f>
        <v>3</v>
      </c>
      <c r="B9" s="69">
        <f t="shared" si="7"/>
        <v>46176</v>
      </c>
      <c r="C9" s="69">
        <f t="shared" si="2"/>
        <v>46176</v>
      </c>
      <c r="D9" s="70">
        <v>0.25</v>
      </c>
      <c r="E9" s="69">
        <f t="shared" si="3"/>
        <v>46177</v>
      </c>
      <c r="F9" s="70">
        <v>0.25</v>
      </c>
      <c r="G9" s="71">
        <f t="shared" ref="G9:G36" si="8">IFERROR(((E9-C9)+(F9-D9)),"")</f>
        <v>1</v>
      </c>
      <c r="H9" s="72">
        <f t="shared" si="4"/>
        <v>4549186.3499999996</v>
      </c>
      <c r="I9" s="72">
        <v>4554224.03</v>
      </c>
      <c r="J9" s="72">
        <f t="shared" ref="J9" si="9">I9-H9</f>
        <v>5037.6800000006333</v>
      </c>
      <c r="K9" s="86">
        <f t="shared" ref="K9" si="10">J9/24</f>
        <v>209.90333333335971</v>
      </c>
      <c r="L9" s="525"/>
    </row>
    <row r="10" spans="1:12">
      <c r="A10" s="73">
        <f t="shared" si="7"/>
        <v>4</v>
      </c>
      <c r="B10" s="69">
        <f t="shared" si="7"/>
        <v>46177</v>
      </c>
      <c r="C10" s="69">
        <f t="shared" si="2"/>
        <v>46177</v>
      </c>
      <c r="D10" s="70">
        <v>0.25</v>
      </c>
      <c r="E10" s="69">
        <f t="shared" si="3"/>
        <v>46178</v>
      </c>
      <c r="F10" s="70">
        <v>0.25</v>
      </c>
      <c r="G10" s="71">
        <f t="shared" si="8"/>
        <v>1</v>
      </c>
      <c r="H10" s="72">
        <f t="shared" si="4"/>
        <v>4554224.03</v>
      </c>
      <c r="I10" s="72">
        <v>4558527.68</v>
      </c>
      <c r="J10" s="72">
        <f t="shared" ref="J10" si="11">I10-H10</f>
        <v>4303.6499999994412</v>
      </c>
      <c r="K10" s="86">
        <f t="shared" ref="K10" si="12">J10/24</f>
        <v>179.31874999997672</v>
      </c>
      <c r="L10" s="36"/>
    </row>
    <row r="11" spans="1:12">
      <c r="A11" s="73">
        <f t="shared" si="7"/>
        <v>5</v>
      </c>
      <c r="B11" s="69">
        <f t="shared" si="7"/>
        <v>46178</v>
      </c>
      <c r="C11" s="69">
        <f t="shared" si="2"/>
        <v>46178</v>
      </c>
      <c r="D11" s="70">
        <v>0.25</v>
      </c>
      <c r="E11" s="69">
        <f t="shared" si="3"/>
        <v>46179</v>
      </c>
      <c r="F11" s="70">
        <v>0.25</v>
      </c>
      <c r="G11" s="71">
        <f t="shared" si="8"/>
        <v>1</v>
      </c>
      <c r="H11" s="72">
        <f t="shared" si="4"/>
        <v>4558527.68</v>
      </c>
      <c r="I11" s="72">
        <v>4561928.1500000004</v>
      </c>
      <c r="J11" s="72">
        <f t="shared" ref="J11" si="13">I11-H11</f>
        <v>3400.4700000006706</v>
      </c>
      <c r="K11" s="86">
        <f t="shared" ref="K11" si="14">J11/24</f>
        <v>141.68625000002794</v>
      </c>
      <c r="L11" s="36"/>
    </row>
    <row r="12" spans="1:12">
      <c r="A12" s="73">
        <f t="shared" si="7"/>
        <v>6</v>
      </c>
      <c r="B12" s="69">
        <f t="shared" si="7"/>
        <v>46179</v>
      </c>
      <c r="C12" s="69">
        <f t="shared" si="2"/>
        <v>46179</v>
      </c>
      <c r="D12" s="70">
        <v>0.25</v>
      </c>
      <c r="E12" s="69">
        <f t="shared" si="3"/>
        <v>46180</v>
      </c>
      <c r="F12" s="70">
        <v>0.25</v>
      </c>
      <c r="G12" s="71">
        <f t="shared" si="8"/>
        <v>1</v>
      </c>
      <c r="H12" s="72">
        <f t="shared" si="4"/>
        <v>4561928.1500000004</v>
      </c>
      <c r="I12" s="72">
        <v>4564289.0999999996</v>
      </c>
      <c r="J12" s="72">
        <f t="shared" ref="J12" si="15">I12-H12</f>
        <v>2360.9499999992549</v>
      </c>
      <c r="K12" s="86">
        <f t="shared" ref="K12" si="16">J12/24</f>
        <v>98.372916666635618</v>
      </c>
      <c r="L12" s="36"/>
    </row>
    <row r="13" spans="1:12">
      <c r="A13" s="73">
        <f t="shared" si="7"/>
        <v>7</v>
      </c>
      <c r="B13" s="69">
        <f t="shared" si="7"/>
        <v>46180</v>
      </c>
      <c r="C13" s="69">
        <f t="shared" si="2"/>
        <v>46180</v>
      </c>
      <c r="D13" s="70">
        <v>0.25</v>
      </c>
      <c r="E13" s="69">
        <f t="shared" si="3"/>
        <v>46181</v>
      </c>
      <c r="F13" s="70">
        <v>0.25</v>
      </c>
      <c r="G13" s="71">
        <f t="shared" si="8"/>
        <v>1</v>
      </c>
      <c r="H13" s="72">
        <f t="shared" si="4"/>
        <v>4564289.0999999996</v>
      </c>
      <c r="I13" s="72">
        <v>4567565</v>
      </c>
      <c r="J13" s="72">
        <f t="shared" ref="J13" si="17">I13-H13</f>
        <v>3275.9000000003725</v>
      </c>
      <c r="K13" s="86">
        <f t="shared" ref="K13" si="18">J13/24</f>
        <v>136.49583333334886</v>
      </c>
      <c r="L13" s="36"/>
    </row>
    <row r="14" spans="1:12">
      <c r="A14" s="73">
        <f t="shared" si="7"/>
        <v>8</v>
      </c>
      <c r="B14" s="69">
        <f t="shared" si="7"/>
        <v>46181</v>
      </c>
      <c r="C14" s="69">
        <f t="shared" si="2"/>
        <v>46181</v>
      </c>
      <c r="D14" s="70">
        <v>0.25</v>
      </c>
      <c r="E14" s="69">
        <f t="shared" si="3"/>
        <v>46182</v>
      </c>
      <c r="F14" s="70">
        <v>0.25</v>
      </c>
      <c r="G14" s="71">
        <f t="shared" si="8"/>
        <v>1</v>
      </c>
      <c r="H14" s="72">
        <f t="shared" si="4"/>
        <v>4567565</v>
      </c>
      <c r="I14" s="536">
        <v>4572410.67</v>
      </c>
      <c r="J14" s="72">
        <f t="shared" ref="J14" si="19">I14-H14</f>
        <v>4845.6699999999255</v>
      </c>
      <c r="K14" s="86">
        <f t="shared" ref="K14" si="20">J14/24</f>
        <v>201.90291666666357</v>
      </c>
      <c r="L14" s="36"/>
    </row>
    <row r="15" spans="1:12">
      <c r="A15" s="73">
        <f t="shared" si="7"/>
        <v>9</v>
      </c>
      <c r="B15" s="69">
        <f t="shared" si="7"/>
        <v>46182</v>
      </c>
      <c r="C15" s="69">
        <f t="shared" si="2"/>
        <v>46182</v>
      </c>
      <c r="D15" s="70">
        <v>0.25</v>
      </c>
      <c r="E15" s="69">
        <f t="shared" si="3"/>
        <v>46183</v>
      </c>
      <c r="F15" s="70">
        <v>0.25</v>
      </c>
      <c r="G15" s="71">
        <f t="shared" si="8"/>
        <v>1</v>
      </c>
      <c r="H15" s="72">
        <f t="shared" si="4"/>
        <v>4572410.67</v>
      </c>
      <c r="I15" s="536">
        <v>4575056.75</v>
      </c>
      <c r="J15" s="72">
        <f t="shared" ref="J15" si="21">I15-H15</f>
        <v>2646.0800000000745</v>
      </c>
      <c r="K15" s="86">
        <f t="shared" ref="K15" si="22">J15/24</f>
        <v>110.25333333333644</v>
      </c>
      <c r="L15" s="36"/>
    </row>
    <row r="16" spans="1:12">
      <c r="A16" s="73">
        <f t="shared" si="7"/>
        <v>10</v>
      </c>
      <c r="B16" s="69">
        <f t="shared" si="7"/>
        <v>46183</v>
      </c>
      <c r="C16" s="69">
        <f t="shared" si="2"/>
        <v>46183</v>
      </c>
      <c r="D16" s="70">
        <v>0.25</v>
      </c>
      <c r="E16" s="69">
        <f t="shared" si="3"/>
        <v>46184</v>
      </c>
      <c r="F16" s="70">
        <v>0.25</v>
      </c>
      <c r="G16" s="71">
        <f t="shared" si="8"/>
        <v>1</v>
      </c>
      <c r="H16" s="72">
        <f t="shared" si="4"/>
        <v>4575056.75</v>
      </c>
      <c r="I16" s="72">
        <v>4578072.03</v>
      </c>
      <c r="J16" s="72">
        <f t="shared" ref="J16:J36" si="23">I16-H16</f>
        <v>3015.2800000002608</v>
      </c>
      <c r="K16" s="86">
        <f t="shared" ref="K16:K36" si="24">J16/24</f>
        <v>125.63666666667753</v>
      </c>
      <c r="L16" s="36"/>
    </row>
    <row r="17" spans="1:14">
      <c r="A17" s="73">
        <f t="shared" si="7"/>
        <v>11</v>
      </c>
      <c r="B17" s="69">
        <f t="shared" si="7"/>
        <v>46184</v>
      </c>
      <c r="C17" s="69">
        <f t="shared" si="2"/>
        <v>46184</v>
      </c>
      <c r="D17" s="70">
        <v>0.25</v>
      </c>
      <c r="E17" s="69">
        <f t="shared" si="3"/>
        <v>46185</v>
      </c>
      <c r="F17" s="70">
        <v>0.25</v>
      </c>
      <c r="G17" s="71">
        <f t="shared" si="8"/>
        <v>1</v>
      </c>
      <c r="H17" s="72">
        <f t="shared" si="4"/>
        <v>4578072.03</v>
      </c>
      <c r="I17" s="72">
        <v>4578925.99</v>
      </c>
      <c r="J17" s="72">
        <f t="shared" si="23"/>
        <v>853.95999999996275</v>
      </c>
      <c r="K17" s="86">
        <f t="shared" si="24"/>
        <v>35.581666666665114</v>
      </c>
      <c r="L17" s="36"/>
    </row>
    <row r="18" spans="1:14">
      <c r="A18" s="73">
        <f t="shared" si="7"/>
        <v>12</v>
      </c>
      <c r="B18" s="69">
        <f t="shared" si="7"/>
        <v>46185</v>
      </c>
      <c r="C18" s="69">
        <f t="shared" si="2"/>
        <v>46185</v>
      </c>
      <c r="D18" s="70">
        <v>0.25</v>
      </c>
      <c r="E18" s="69">
        <f t="shared" si="3"/>
        <v>46186</v>
      </c>
      <c r="F18" s="70">
        <v>0.25</v>
      </c>
      <c r="G18" s="71">
        <f t="shared" si="8"/>
        <v>1</v>
      </c>
      <c r="H18" s="72">
        <f t="shared" si="4"/>
        <v>4578925.99</v>
      </c>
      <c r="I18" s="72">
        <v>4580560.8</v>
      </c>
      <c r="J18" s="72">
        <f t="shared" ref="J18" si="25">I18-H18</f>
        <v>1634.8099999995902</v>
      </c>
      <c r="K18" s="86">
        <f t="shared" ref="K18" si="26">J18/24</f>
        <v>68.117083333316259</v>
      </c>
      <c r="L18" s="36"/>
      <c r="N18" s="3"/>
    </row>
    <row r="19" spans="1:14">
      <c r="A19" s="73">
        <f t="shared" si="7"/>
        <v>13</v>
      </c>
      <c r="B19" s="69">
        <f t="shared" si="7"/>
        <v>46186</v>
      </c>
      <c r="C19" s="69">
        <f t="shared" si="2"/>
        <v>46186</v>
      </c>
      <c r="D19" s="70">
        <v>0.25</v>
      </c>
      <c r="E19" s="69">
        <f t="shared" si="3"/>
        <v>46187</v>
      </c>
      <c r="F19" s="70">
        <v>0.25</v>
      </c>
      <c r="G19" s="71">
        <f t="shared" si="8"/>
        <v>1</v>
      </c>
      <c r="H19" s="72">
        <f t="shared" si="4"/>
        <v>4580560.8</v>
      </c>
      <c r="I19" s="72">
        <v>4580899.4000000004</v>
      </c>
      <c r="J19" s="72">
        <f t="shared" ref="J19" si="27">I19-H19</f>
        <v>338.60000000055879</v>
      </c>
      <c r="K19" s="86">
        <f t="shared" ref="K19" si="28">J19/24</f>
        <v>14.108333333356617</v>
      </c>
      <c r="L19" s="36"/>
    </row>
    <row r="20" spans="1:14">
      <c r="A20" s="73">
        <f t="shared" si="7"/>
        <v>14</v>
      </c>
      <c r="B20" s="69">
        <f t="shared" si="7"/>
        <v>46187</v>
      </c>
      <c r="C20" s="69">
        <f t="shared" si="2"/>
        <v>46187</v>
      </c>
      <c r="D20" s="70">
        <v>0.25</v>
      </c>
      <c r="E20" s="69">
        <f t="shared" si="3"/>
        <v>46188</v>
      </c>
      <c r="F20" s="70">
        <v>0.25</v>
      </c>
      <c r="G20" s="71">
        <f t="shared" si="8"/>
        <v>1</v>
      </c>
      <c r="H20" s="72">
        <f t="shared" si="4"/>
        <v>4580899.4000000004</v>
      </c>
      <c r="I20" s="72">
        <v>4580899.4000000004</v>
      </c>
      <c r="J20" s="72">
        <f t="shared" si="23"/>
        <v>0</v>
      </c>
      <c r="K20" s="86">
        <f t="shared" si="24"/>
        <v>0</v>
      </c>
      <c r="L20" s="630" t="s">
        <v>163</v>
      </c>
    </row>
    <row r="21" spans="1:14">
      <c r="A21" s="73">
        <f t="shared" si="7"/>
        <v>15</v>
      </c>
      <c r="B21" s="69">
        <f t="shared" si="7"/>
        <v>46188</v>
      </c>
      <c r="C21" s="69">
        <f t="shared" si="2"/>
        <v>46188</v>
      </c>
      <c r="D21" s="70">
        <v>0.25</v>
      </c>
      <c r="E21" s="69">
        <f t="shared" si="3"/>
        <v>46189</v>
      </c>
      <c r="F21" s="70">
        <v>0.25</v>
      </c>
      <c r="G21" s="71">
        <f t="shared" si="8"/>
        <v>1</v>
      </c>
      <c r="H21" s="72">
        <f t="shared" ref="H21" si="29">I20</f>
        <v>4580899.4000000004</v>
      </c>
      <c r="I21" s="72">
        <v>4580899.4000000004</v>
      </c>
      <c r="J21" s="72">
        <f t="shared" ref="J21" si="30">I21-H21</f>
        <v>0</v>
      </c>
      <c r="K21" s="86">
        <f t="shared" ref="K21" si="31">J21/24</f>
        <v>0</v>
      </c>
      <c r="L21" s="630" t="s">
        <v>163</v>
      </c>
    </row>
    <row r="22" spans="1:14">
      <c r="A22" s="73">
        <f t="shared" si="7"/>
        <v>16</v>
      </c>
      <c r="B22" s="69">
        <f t="shared" si="7"/>
        <v>46189</v>
      </c>
      <c r="C22" s="69">
        <f t="shared" si="2"/>
        <v>46189</v>
      </c>
      <c r="D22" s="70">
        <v>0.25</v>
      </c>
      <c r="E22" s="69">
        <f t="shared" si="3"/>
        <v>46190</v>
      </c>
      <c r="F22" s="70">
        <v>0.25</v>
      </c>
      <c r="G22" s="71">
        <f t="shared" si="8"/>
        <v>1</v>
      </c>
      <c r="H22" s="72">
        <f t="shared" ref="H22:H36" si="32">I21</f>
        <v>4580899.4000000004</v>
      </c>
      <c r="I22" s="72">
        <v>4580899.4000000004</v>
      </c>
      <c r="J22" s="72">
        <f t="shared" ref="J22" si="33">I22-H22</f>
        <v>0</v>
      </c>
      <c r="K22" s="86">
        <f t="shared" ref="K22" si="34">J22/24</f>
        <v>0</v>
      </c>
      <c r="L22" s="630" t="s">
        <v>163</v>
      </c>
    </row>
    <row r="23" spans="1:14">
      <c r="A23" s="73">
        <f t="shared" si="7"/>
        <v>17</v>
      </c>
      <c r="B23" s="69">
        <f t="shared" si="7"/>
        <v>46190</v>
      </c>
      <c r="C23" s="69">
        <f t="shared" si="2"/>
        <v>46190</v>
      </c>
      <c r="D23" s="70">
        <v>0.25</v>
      </c>
      <c r="E23" s="69">
        <f t="shared" si="3"/>
        <v>46191</v>
      </c>
      <c r="F23" s="70">
        <v>0.25</v>
      </c>
      <c r="G23" s="71">
        <f t="shared" si="8"/>
        <v>1</v>
      </c>
      <c r="H23" s="72">
        <f t="shared" si="32"/>
        <v>4580899.4000000004</v>
      </c>
      <c r="I23" s="72">
        <v>4583064.21</v>
      </c>
      <c r="J23" s="72">
        <f t="shared" si="23"/>
        <v>2164.8099999995902</v>
      </c>
      <c r="K23" s="86">
        <f t="shared" si="24"/>
        <v>90.200416666649588</v>
      </c>
      <c r="L23" s="36"/>
    </row>
    <row r="24" spans="1:14">
      <c r="A24" s="73">
        <f t="shared" si="7"/>
        <v>18</v>
      </c>
      <c r="B24" s="69">
        <f t="shared" si="7"/>
        <v>46191</v>
      </c>
      <c r="C24" s="69">
        <f t="shared" si="2"/>
        <v>46191</v>
      </c>
      <c r="D24" s="70">
        <v>0.25</v>
      </c>
      <c r="E24" s="69">
        <f t="shared" si="3"/>
        <v>46192</v>
      </c>
      <c r="F24" s="70">
        <v>0.25</v>
      </c>
      <c r="G24" s="71">
        <f t="shared" si="8"/>
        <v>1</v>
      </c>
      <c r="H24" s="72">
        <f t="shared" si="32"/>
        <v>4583064.21</v>
      </c>
      <c r="I24" s="72">
        <v>4586733.17</v>
      </c>
      <c r="J24" s="72">
        <f t="shared" si="23"/>
        <v>3668.9599999999627</v>
      </c>
      <c r="K24" s="86">
        <f t="shared" si="24"/>
        <v>152.87333333333177</v>
      </c>
      <c r="L24" s="36"/>
    </row>
    <row r="25" spans="1:14">
      <c r="A25" s="73">
        <f t="shared" ref="A25:B36" si="35">A24+1</f>
        <v>19</v>
      </c>
      <c r="B25" s="69">
        <f t="shared" si="35"/>
        <v>46192</v>
      </c>
      <c r="C25" s="69">
        <f t="shared" si="2"/>
        <v>46192</v>
      </c>
      <c r="D25" s="70">
        <v>0.25</v>
      </c>
      <c r="E25" s="69">
        <f t="shared" si="3"/>
        <v>46193</v>
      </c>
      <c r="F25" s="70">
        <v>0.25</v>
      </c>
      <c r="G25" s="71">
        <f t="shared" si="8"/>
        <v>1</v>
      </c>
      <c r="H25" s="72">
        <f t="shared" si="32"/>
        <v>4586733.17</v>
      </c>
      <c r="I25" s="72">
        <v>4591556.1500000004</v>
      </c>
      <c r="J25" s="72">
        <f t="shared" si="23"/>
        <v>4822.980000000447</v>
      </c>
      <c r="K25" s="86">
        <f t="shared" si="24"/>
        <v>200.95750000001863</v>
      </c>
      <c r="L25" s="36"/>
    </row>
    <row r="26" spans="1:14">
      <c r="A26" s="73">
        <f t="shared" si="35"/>
        <v>20</v>
      </c>
      <c r="B26" s="69">
        <f t="shared" si="35"/>
        <v>46193</v>
      </c>
      <c r="C26" s="69">
        <f t="shared" si="2"/>
        <v>46193</v>
      </c>
      <c r="D26" s="70">
        <v>0.25</v>
      </c>
      <c r="E26" s="69">
        <f t="shared" si="3"/>
        <v>46194</v>
      </c>
      <c r="F26" s="70">
        <v>0.25</v>
      </c>
      <c r="G26" s="71">
        <f t="shared" si="8"/>
        <v>1</v>
      </c>
      <c r="H26" s="72">
        <f t="shared" si="32"/>
        <v>4591556.1500000004</v>
      </c>
      <c r="I26" s="72">
        <v>4596803.18</v>
      </c>
      <c r="J26" s="72">
        <f t="shared" si="23"/>
        <v>5247.0299999993294</v>
      </c>
      <c r="K26" s="86">
        <f t="shared" si="24"/>
        <v>218.62624999997206</v>
      </c>
      <c r="L26" s="36"/>
    </row>
    <row r="27" spans="1:14">
      <c r="A27" s="73">
        <f t="shared" si="35"/>
        <v>21</v>
      </c>
      <c r="B27" s="69">
        <f t="shared" si="35"/>
        <v>46194</v>
      </c>
      <c r="C27" s="69">
        <f t="shared" si="2"/>
        <v>46194</v>
      </c>
      <c r="D27" s="70">
        <v>0.25</v>
      </c>
      <c r="E27" s="69">
        <f t="shared" si="3"/>
        <v>46195</v>
      </c>
      <c r="F27" s="70">
        <v>0.25</v>
      </c>
      <c r="G27" s="71">
        <f t="shared" si="8"/>
        <v>1</v>
      </c>
      <c r="H27" s="72">
        <f t="shared" si="32"/>
        <v>4596803.18</v>
      </c>
      <c r="I27" s="72">
        <v>4600542.8</v>
      </c>
      <c r="J27" s="72">
        <f t="shared" si="23"/>
        <v>3739.6200000001118</v>
      </c>
      <c r="K27" s="86">
        <f t="shared" si="24"/>
        <v>155.81750000000466</v>
      </c>
      <c r="L27" s="525"/>
    </row>
    <row r="28" spans="1:14">
      <c r="A28" s="73">
        <f t="shared" si="35"/>
        <v>22</v>
      </c>
      <c r="B28" s="69">
        <f t="shared" si="35"/>
        <v>46195</v>
      </c>
      <c r="C28" s="69">
        <f t="shared" si="2"/>
        <v>46195</v>
      </c>
      <c r="D28" s="70">
        <v>0.25</v>
      </c>
      <c r="E28" s="69">
        <f t="shared" si="3"/>
        <v>46196</v>
      </c>
      <c r="F28" s="70">
        <v>0.25</v>
      </c>
      <c r="G28" s="71">
        <f t="shared" ref="G28" si="36">IFERROR(((E28-C28)+(F28-D28)),"")</f>
        <v>1</v>
      </c>
      <c r="H28" s="72">
        <f t="shared" si="32"/>
        <v>4600542.8</v>
      </c>
      <c r="I28" s="72">
        <v>4605217.46</v>
      </c>
      <c r="J28" s="72">
        <f t="shared" ref="J28" si="37">I28-H28</f>
        <v>4674.660000000149</v>
      </c>
      <c r="K28" s="86">
        <f t="shared" ref="K28" si="38">J28/24</f>
        <v>194.7775000000062</v>
      </c>
      <c r="L28" s="525"/>
    </row>
    <row r="29" spans="1:14">
      <c r="A29" s="73">
        <f t="shared" si="35"/>
        <v>23</v>
      </c>
      <c r="B29" s="69">
        <f t="shared" si="35"/>
        <v>46196</v>
      </c>
      <c r="C29" s="69">
        <f t="shared" si="2"/>
        <v>46196</v>
      </c>
      <c r="D29" s="70">
        <v>0.25</v>
      </c>
      <c r="E29" s="69">
        <f t="shared" si="3"/>
        <v>46197</v>
      </c>
      <c r="F29" s="70">
        <v>0.25</v>
      </c>
      <c r="G29" s="71">
        <f t="shared" si="8"/>
        <v>1</v>
      </c>
      <c r="H29" s="72">
        <f t="shared" si="32"/>
        <v>4605217.46</v>
      </c>
      <c r="I29" s="72">
        <v>4609883.93</v>
      </c>
      <c r="J29" s="72">
        <f t="shared" ref="J29" si="39">I29-H29</f>
        <v>4666.4699999997392</v>
      </c>
      <c r="K29" s="86">
        <f t="shared" ref="K29" si="40">J29/24</f>
        <v>194.43624999998914</v>
      </c>
      <c r="L29" s="525"/>
    </row>
    <row r="30" spans="1:14">
      <c r="A30" s="73">
        <f t="shared" si="35"/>
        <v>24</v>
      </c>
      <c r="B30" s="69">
        <f t="shared" si="35"/>
        <v>46197</v>
      </c>
      <c r="C30" s="69">
        <f t="shared" si="2"/>
        <v>46197</v>
      </c>
      <c r="D30" s="70">
        <v>0.25</v>
      </c>
      <c r="E30" s="69">
        <f t="shared" si="3"/>
        <v>46198</v>
      </c>
      <c r="F30" s="70">
        <v>0.25</v>
      </c>
      <c r="G30" s="71">
        <f t="shared" si="8"/>
        <v>1</v>
      </c>
      <c r="H30" s="72">
        <f t="shared" si="32"/>
        <v>4609883.93</v>
      </c>
      <c r="I30" s="72">
        <v>4613980.0999999996</v>
      </c>
      <c r="J30" s="72">
        <f t="shared" ref="J30" si="41">I30-H30</f>
        <v>4096.1699999999255</v>
      </c>
      <c r="K30" s="86">
        <f t="shared" ref="K30" si="42">J30/24</f>
        <v>170.67374999999689</v>
      </c>
      <c r="L30" s="525"/>
    </row>
    <row r="31" spans="1:14">
      <c r="A31" s="73">
        <f t="shared" si="35"/>
        <v>25</v>
      </c>
      <c r="B31" s="69">
        <f t="shared" si="35"/>
        <v>46198</v>
      </c>
      <c r="C31" s="69">
        <f t="shared" si="2"/>
        <v>46198</v>
      </c>
      <c r="D31" s="70">
        <v>0.25</v>
      </c>
      <c r="E31" s="69">
        <f t="shared" si="3"/>
        <v>46199</v>
      </c>
      <c r="F31" s="70">
        <v>0.25</v>
      </c>
      <c r="G31" s="71">
        <f t="shared" si="8"/>
        <v>1</v>
      </c>
      <c r="H31" s="72">
        <f t="shared" si="32"/>
        <v>4613980.0999999996</v>
      </c>
      <c r="I31" s="72">
        <v>4617149.37</v>
      </c>
      <c r="J31" s="72">
        <f t="shared" si="23"/>
        <v>3169.2700000004843</v>
      </c>
      <c r="K31" s="86">
        <f t="shared" si="24"/>
        <v>132.05291666668685</v>
      </c>
      <c r="L31" s="36"/>
    </row>
    <row r="32" spans="1:14">
      <c r="A32" s="73">
        <f t="shared" si="35"/>
        <v>26</v>
      </c>
      <c r="B32" s="69">
        <f t="shared" si="35"/>
        <v>46199</v>
      </c>
      <c r="C32" s="69">
        <f t="shared" si="2"/>
        <v>46199</v>
      </c>
      <c r="D32" s="70">
        <v>0.25</v>
      </c>
      <c r="E32" s="69">
        <f t="shared" si="3"/>
        <v>46200</v>
      </c>
      <c r="F32" s="70">
        <v>0.25</v>
      </c>
      <c r="G32" s="71">
        <f t="shared" si="8"/>
        <v>1</v>
      </c>
      <c r="H32" s="72">
        <f t="shared" si="32"/>
        <v>4617149.37</v>
      </c>
      <c r="I32" s="72">
        <v>4619976.59</v>
      </c>
      <c r="J32" s="72">
        <f t="shared" si="23"/>
        <v>2827.2199999997392</v>
      </c>
      <c r="K32" s="86">
        <f t="shared" si="24"/>
        <v>117.80083333332247</v>
      </c>
      <c r="L32" s="36"/>
    </row>
    <row r="33" spans="1:12">
      <c r="A33" s="73">
        <f t="shared" si="35"/>
        <v>27</v>
      </c>
      <c r="B33" s="69">
        <f t="shared" si="35"/>
        <v>46200</v>
      </c>
      <c r="C33" s="69">
        <f t="shared" si="2"/>
        <v>46200</v>
      </c>
      <c r="D33" s="70">
        <v>0.25</v>
      </c>
      <c r="E33" s="69">
        <f t="shared" si="3"/>
        <v>46201</v>
      </c>
      <c r="F33" s="70">
        <v>0.25</v>
      </c>
      <c r="G33" s="71">
        <f t="shared" si="8"/>
        <v>1</v>
      </c>
      <c r="H33" s="72">
        <f t="shared" si="32"/>
        <v>4619976.59</v>
      </c>
      <c r="I33" s="72">
        <v>4621211.2</v>
      </c>
      <c r="J33" s="72">
        <f t="shared" si="23"/>
        <v>1234.6100000003353</v>
      </c>
      <c r="K33" s="86">
        <f t="shared" si="24"/>
        <v>51.442083333347306</v>
      </c>
      <c r="L33" s="36"/>
    </row>
    <row r="34" spans="1:12">
      <c r="A34" s="73">
        <f t="shared" si="35"/>
        <v>28</v>
      </c>
      <c r="B34" s="69">
        <f t="shared" si="35"/>
        <v>46201</v>
      </c>
      <c r="C34" s="69">
        <f t="shared" si="2"/>
        <v>46201</v>
      </c>
      <c r="D34" s="70">
        <v>0.25</v>
      </c>
      <c r="E34" s="69">
        <f t="shared" si="3"/>
        <v>46202</v>
      </c>
      <c r="F34" s="70">
        <v>0.25</v>
      </c>
      <c r="G34" s="71">
        <f t="shared" si="8"/>
        <v>1</v>
      </c>
      <c r="H34" s="72">
        <f t="shared" si="32"/>
        <v>4621211.2</v>
      </c>
      <c r="I34" s="72">
        <v>4623904.21</v>
      </c>
      <c r="J34" s="72">
        <f t="shared" si="23"/>
        <v>2693.0099999997765</v>
      </c>
      <c r="K34" s="86">
        <f t="shared" si="24"/>
        <v>112.20874999999069</v>
      </c>
      <c r="L34" s="36"/>
    </row>
    <row r="35" spans="1:12">
      <c r="A35" s="73">
        <f t="shared" si="35"/>
        <v>29</v>
      </c>
      <c r="B35" s="69">
        <f t="shared" si="35"/>
        <v>46202</v>
      </c>
      <c r="C35" s="69">
        <f t="shared" si="2"/>
        <v>46202</v>
      </c>
      <c r="D35" s="70">
        <v>0.25</v>
      </c>
      <c r="E35" s="69">
        <f t="shared" si="3"/>
        <v>46203</v>
      </c>
      <c r="F35" s="70">
        <v>0.25</v>
      </c>
      <c r="G35" s="71">
        <f t="shared" si="8"/>
        <v>1</v>
      </c>
      <c r="H35" s="72">
        <f t="shared" si="32"/>
        <v>4623904.21</v>
      </c>
      <c r="I35" s="72">
        <v>4627501.09</v>
      </c>
      <c r="J35" s="72">
        <f t="shared" si="23"/>
        <v>3596.8799999998882</v>
      </c>
      <c r="K35" s="86">
        <f t="shared" si="24"/>
        <v>149.86999999999534</v>
      </c>
      <c r="L35" s="36"/>
    </row>
    <row r="36" spans="1:12">
      <c r="A36" s="73">
        <f t="shared" si="35"/>
        <v>30</v>
      </c>
      <c r="B36" s="69">
        <f t="shared" si="35"/>
        <v>46203</v>
      </c>
      <c r="C36" s="69">
        <f t="shared" si="2"/>
        <v>46203</v>
      </c>
      <c r="D36" s="70">
        <v>0.25</v>
      </c>
      <c r="E36" s="69">
        <f t="shared" si="3"/>
        <v>46204</v>
      </c>
      <c r="F36" s="70">
        <v>0.25</v>
      </c>
      <c r="G36" s="71">
        <f t="shared" si="8"/>
        <v>1</v>
      </c>
      <c r="H36" s="72">
        <f t="shared" si="32"/>
        <v>4627501.09</v>
      </c>
      <c r="I36" s="72">
        <v>4630342.32</v>
      </c>
      <c r="J36" s="72">
        <f t="shared" si="23"/>
        <v>2841.230000000447</v>
      </c>
      <c r="K36" s="86">
        <f t="shared" si="24"/>
        <v>118.38458333335196</v>
      </c>
      <c r="L36" s="516"/>
    </row>
    <row r="37" spans="1:12">
      <c r="A37" s="74"/>
      <c r="B37" s="20"/>
      <c r="C37" s="20"/>
      <c r="D37" s="213"/>
      <c r="E37" s="20"/>
      <c r="F37" s="213"/>
      <c r="G37" s="214"/>
      <c r="H37" s="87"/>
      <c r="I37" s="87"/>
      <c r="J37" s="87"/>
      <c r="K37" s="40"/>
      <c r="L37" s="60"/>
    </row>
    <row r="38" spans="1:12">
      <c r="A38" s="77" t="s">
        <v>7</v>
      </c>
      <c r="B38" s="78"/>
      <c r="C38" s="78"/>
      <c r="D38" s="78"/>
      <c r="E38" s="78"/>
      <c r="F38" s="78"/>
      <c r="G38" s="79">
        <f>SUM(G7:G34)</f>
        <v>28</v>
      </c>
      <c r="H38" s="80"/>
      <c r="I38" s="80"/>
      <c r="J38" s="88">
        <f>SUM(J7:J37)</f>
        <v>89873.870000000112</v>
      </c>
      <c r="K38" s="88">
        <f>AVERAGE(K7:K34)</f>
        <v>124.16035714285681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G38/SUMPRODUCT((G7:G34&gt;0)*1)</f>
        <v>1</v>
      </c>
      <c r="H39" s="84"/>
      <c r="I39" s="84"/>
      <c r="J39" s="84"/>
      <c r="K39" s="84">
        <f>K38/SUMPRODUCT((K7:K34&gt;0)*1)</f>
        <v>4.9664142857142721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zoomScale="77" zoomScaleNormal="77" workbookViewId="0">
      <pane ySplit="6" topLeftCell="A26" activePane="bottomLeft" state="frozen"/>
      <selection pane="bottomLeft" activeCell="J38" sqref="J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85546875" style="1" customWidth="1"/>
    <col min="9" max="9" width="15.28515625" style="1" customWidth="1"/>
    <col min="10" max="10" width="11.5703125" style="1" customWidth="1"/>
    <col min="11" max="11" width="9.140625" style="1"/>
    <col min="12" max="12" width="45.85546875" style="1" customWidth="1"/>
    <col min="13" max="15" width="9.140625" style="1"/>
    <col min="16" max="16" width="12.425781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  <c r="G1" s="5"/>
      <c r="H1" s="5"/>
      <c r="I1" s="5"/>
      <c r="J1" s="5"/>
      <c r="K1" s="5"/>
      <c r="L1" s="5"/>
    </row>
    <row r="2" spans="1:12">
      <c r="B2" s="5"/>
      <c r="C2" s="6" t="s">
        <v>164</v>
      </c>
      <c r="D2" s="5"/>
      <c r="E2" s="5"/>
      <c r="F2" s="5"/>
      <c r="G2" s="5"/>
      <c r="H2" s="5"/>
      <c r="I2" s="5"/>
      <c r="J2" s="5"/>
      <c r="K2" s="5"/>
      <c r="L2" s="93" t="s">
        <v>146</v>
      </c>
    </row>
    <row r="3" spans="1:12">
      <c r="B3" s="5"/>
      <c r="C3" s="6" t="str">
        <f>INDOFOOD!C3</f>
        <v>Bulan Juni 2026</v>
      </c>
      <c r="D3" s="5"/>
      <c r="E3" s="5"/>
      <c r="F3" s="5"/>
      <c r="G3" s="5"/>
      <c r="H3" s="5"/>
      <c r="I3" s="5"/>
      <c r="J3" s="5"/>
      <c r="K3" s="5"/>
      <c r="L3" s="5"/>
    </row>
    <row r="4" spans="1:12">
      <c r="B4" s="8"/>
      <c r="C4" s="47">
        <f>'Summary sales'!A4</f>
        <v>46174</v>
      </c>
      <c r="D4" s="5"/>
      <c r="E4" s="5"/>
      <c r="F4" s="5"/>
      <c r="G4" s="5"/>
      <c r="H4" s="5"/>
      <c r="I4" s="5"/>
      <c r="J4" s="5" t="s">
        <v>147</v>
      </c>
      <c r="K4" s="28">
        <f>MAX(K7:K37)</f>
        <v>1040.9994166667263</v>
      </c>
      <c r="L4" s="5"/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210" t="s">
        <v>148</v>
      </c>
      <c r="I6" s="11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B7</f>
        <v>46174</v>
      </c>
      <c r="D7" s="194">
        <v>0.25</v>
      </c>
      <c r="E7" s="69">
        <f>B7+1</f>
        <v>46175</v>
      </c>
      <c r="F7" s="194">
        <v>0.25</v>
      </c>
      <c r="G7" s="71">
        <f>IFERROR(((E7-C7)+(F7-D7)),"")</f>
        <v>1</v>
      </c>
      <c r="H7" s="72">
        <v>36598792.597000003</v>
      </c>
      <c r="I7" s="72">
        <v>36611958.376000002</v>
      </c>
      <c r="J7" s="72">
        <f t="shared" ref="J7" si="0">I7-H7</f>
        <v>13165.778999999166</v>
      </c>
      <c r="K7" s="86">
        <f t="shared" ref="K7" si="1">J7/24</f>
        <v>548.57412499996519</v>
      </c>
      <c r="L7" s="94"/>
    </row>
    <row r="8" spans="1:12">
      <c r="A8" s="73">
        <f t="shared" ref="A8:A36" si="2">A7+1</f>
        <v>2</v>
      </c>
      <c r="B8" s="69">
        <f t="shared" ref="B8:B31" si="3">C8</f>
        <v>46175</v>
      </c>
      <c r="C8" s="69">
        <f t="shared" ref="C8:C36" si="4">C7+1</f>
        <v>46175</v>
      </c>
      <c r="D8" s="70">
        <v>0.25</v>
      </c>
      <c r="E8" s="69">
        <f>B8+1</f>
        <v>46176</v>
      </c>
      <c r="F8" s="70">
        <v>0.25</v>
      </c>
      <c r="G8" s="71">
        <f>IFERROR(((E8-C8)+(F8-D8)),"")</f>
        <v>1</v>
      </c>
      <c r="H8" s="72">
        <f t="shared" ref="H8:H36" si="5">I7</f>
        <v>36611958.376000002</v>
      </c>
      <c r="I8" s="72">
        <v>36626330.369000003</v>
      </c>
      <c r="J8" s="72">
        <f t="shared" ref="J8" si="6">I8-H8</f>
        <v>14371.993000000715</v>
      </c>
      <c r="K8" s="86">
        <f t="shared" ref="K8" si="7">J8/24</f>
        <v>598.83304166669643</v>
      </c>
      <c r="L8" s="96"/>
    </row>
    <row r="9" spans="1:12">
      <c r="A9" s="73">
        <f t="shared" si="2"/>
        <v>3</v>
      </c>
      <c r="B9" s="69">
        <f t="shared" si="3"/>
        <v>46176</v>
      </c>
      <c r="C9" s="69">
        <f t="shared" si="4"/>
        <v>46176</v>
      </c>
      <c r="D9" s="70">
        <v>0.25</v>
      </c>
      <c r="E9" s="69">
        <f t="shared" ref="E9:E31" si="8">B9+1</f>
        <v>46177</v>
      </c>
      <c r="F9" s="70">
        <v>0.25</v>
      </c>
      <c r="G9" s="71">
        <f t="shared" ref="G9:G31" si="9">IFERROR(((E9-C9)+(F9-D9)),"")</f>
        <v>1</v>
      </c>
      <c r="H9" s="72">
        <f t="shared" si="5"/>
        <v>36626330.369000003</v>
      </c>
      <c r="I9" s="72">
        <v>36641530.967</v>
      </c>
      <c r="J9" s="72">
        <f t="shared" ref="J9" si="10">I9-H9</f>
        <v>15200.597999997437</v>
      </c>
      <c r="K9" s="86">
        <f t="shared" ref="K9" si="11">J9/24</f>
        <v>633.35824999989325</v>
      </c>
      <c r="L9" s="36"/>
    </row>
    <row r="10" spans="1:12">
      <c r="A10" s="73">
        <f t="shared" si="2"/>
        <v>4</v>
      </c>
      <c r="B10" s="69">
        <f t="shared" si="3"/>
        <v>46177</v>
      </c>
      <c r="C10" s="69">
        <f t="shared" si="4"/>
        <v>46177</v>
      </c>
      <c r="D10" s="70">
        <v>0.25</v>
      </c>
      <c r="E10" s="69">
        <f t="shared" si="8"/>
        <v>46178</v>
      </c>
      <c r="F10" s="70">
        <v>0.25</v>
      </c>
      <c r="G10" s="71">
        <f t="shared" si="9"/>
        <v>1</v>
      </c>
      <c r="H10" s="72">
        <f t="shared" si="5"/>
        <v>36641530.967</v>
      </c>
      <c r="I10" s="72">
        <v>36657028.581</v>
      </c>
      <c r="J10" s="72">
        <f t="shared" ref="J10" si="12">I10-H10</f>
        <v>15497.61400000006</v>
      </c>
      <c r="K10" s="86">
        <f t="shared" ref="K10" si="13">J10/24</f>
        <v>645.73391666666919</v>
      </c>
      <c r="L10" s="36"/>
    </row>
    <row r="11" spans="1:12">
      <c r="A11" s="73">
        <f t="shared" si="2"/>
        <v>5</v>
      </c>
      <c r="B11" s="69">
        <f t="shared" si="3"/>
        <v>46178</v>
      </c>
      <c r="C11" s="69">
        <f t="shared" si="4"/>
        <v>46178</v>
      </c>
      <c r="D11" s="70">
        <v>0.25</v>
      </c>
      <c r="E11" s="69">
        <f t="shared" si="8"/>
        <v>46179</v>
      </c>
      <c r="F11" s="70">
        <v>0.25</v>
      </c>
      <c r="G11" s="71">
        <f t="shared" si="9"/>
        <v>1</v>
      </c>
      <c r="H11" s="72">
        <f t="shared" si="5"/>
        <v>36657028.581</v>
      </c>
      <c r="I11" s="72">
        <v>36675448.708999999</v>
      </c>
      <c r="J11" s="72">
        <f t="shared" ref="J11" si="14">I11-H11</f>
        <v>18420.127999998629</v>
      </c>
      <c r="K11" s="86">
        <f t="shared" ref="K11" si="15">J11/24</f>
        <v>767.50533333327621</v>
      </c>
      <c r="L11" s="36"/>
    </row>
    <row r="12" spans="1:12">
      <c r="A12" s="73">
        <f t="shared" si="2"/>
        <v>6</v>
      </c>
      <c r="B12" s="69">
        <f t="shared" si="3"/>
        <v>46179</v>
      </c>
      <c r="C12" s="69">
        <f t="shared" si="4"/>
        <v>46179</v>
      </c>
      <c r="D12" s="70">
        <v>0.25</v>
      </c>
      <c r="E12" s="69">
        <f t="shared" si="8"/>
        <v>46180</v>
      </c>
      <c r="F12" s="70">
        <v>0.25</v>
      </c>
      <c r="G12" s="71">
        <f t="shared" si="9"/>
        <v>1</v>
      </c>
      <c r="H12" s="72">
        <f t="shared" si="5"/>
        <v>36675448.708999999</v>
      </c>
      <c r="I12" s="72">
        <v>36692138.585000001</v>
      </c>
      <c r="J12" s="72">
        <f t="shared" ref="J12" si="16">I12-H12</f>
        <v>16689.876000002027</v>
      </c>
      <c r="K12" s="86">
        <f t="shared" ref="K12" si="17">J12/24</f>
        <v>695.4115000000844</v>
      </c>
      <c r="L12" s="36"/>
    </row>
    <row r="13" spans="1:12">
      <c r="A13" s="73">
        <f t="shared" si="2"/>
        <v>7</v>
      </c>
      <c r="B13" s="69">
        <f t="shared" si="3"/>
        <v>46180</v>
      </c>
      <c r="C13" s="69">
        <f t="shared" si="4"/>
        <v>46180</v>
      </c>
      <c r="D13" s="70">
        <v>0.25</v>
      </c>
      <c r="E13" s="69">
        <f t="shared" si="8"/>
        <v>46181</v>
      </c>
      <c r="F13" s="70">
        <v>0.25</v>
      </c>
      <c r="G13" s="71">
        <f t="shared" si="9"/>
        <v>1</v>
      </c>
      <c r="H13" s="72">
        <f t="shared" si="5"/>
        <v>36692138.585000001</v>
      </c>
      <c r="I13" s="72">
        <v>36700666.877999999</v>
      </c>
      <c r="J13" s="72">
        <f t="shared" ref="J13" si="18">I13-H13</f>
        <v>8528.292999997735</v>
      </c>
      <c r="K13" s="86">
        <f t="shared" ref="K13" si="19">J13/24</f>
        <v>355.34554166657227</v>
      </c>
      <c r="L13" s="36"/>
    </row>
    <row r="14" spans="1:12">
      <c r="A14" s="73">
        <f t="shared" si="2"/>
        <v>8</v>
      </c>
      <c r="B14" s="69">
        <f t="shared" si="3"/>
        <v>46181</v>
      </c>
      <c r="C14" s="69">
        <f t="shared" si="4"/>
        <v>46181</v>
      </c>
      <c r="D14" s="70">
        <v>0.25</v>
      </c>
      <c r="E14" s="69">
        <f t="shared" si="8"/>
        <v>46182</v>
      </c>
      <c r="F14" s="70">
        <v>0.25</v>
      </c>
      <c r="G14" s="71">
        <f t="shared" si="9"/>
        <v>1</v>
      </c>
      <c r="H14" s="72">
        <f t="shared" si="5"/>
        <v>36700666.877999999</v>
      </c>
      <c r="I14" s="72">
        <v>36716585.722000003</v>
      </c>
      <c r="J14" s="72">
        <f t="shared" ref="J14" si="20">I14-H14</f>
        <v>15918.844000004232</v>
      </c>
      <c r="K14" s="86">
        <f t="shared" ref="K14" si="21">J14/24</f>
        <v>663.285166666843</v>
      </c>
      <c r="L14" s="36"/>
    </row>
    <row r="15" spans="1:12">
      <c r="A15" s="73">
        <f t="shared" si="2"/>
        <v>9</v>
      </c>
      <c r="B15" s="69">
        <f t="shared" si="3"/>
        <v>46182</v>
      </c>
      <c r="C15" s="69">
        <f t="shared" si="4"/>
        <v>46182</v>
      </c>
      <c r="D15" s="70">
        <v>0.25</v>
      </c>
      <c r="E15" s="69">
        <f t="shared" si="8"/>
        <v>46183</v>
      </c>
      <c r="F15" s="70">
        <v>0.25</v>
      </c>
      <c r="G15" s="71">
        <f t="shared" si="9"/>
        <v>1</v>
      </c>
      <c r="H15" s="72">
        <f t="shared" si="5"/>
        <v>36716585.722000003</v>
      </c>
      <c r="I15" s="72">
        <v>36733671.550999999</v>
      </c>
      <c r="J15" s="72">
        <f t="shared" ref="J15:J36" si="22">I15-H15</f>
        <v>17085.828999996185</v>
      </c>
      <c r="K15" s="86">
        <f t="shared" ref="K15:K36" si="23">J15/24</f>
        <v>711.90954166650772</v>
      </c>
      <c r="L15" s="36"/>
    </row>
    <row r="16" spans="1:12">
      <c r="A16" s="73">
        <f t="shared" si="2"/>
        <v>10</v>
      </c>
      <c r="B16" s="69">
        <f t="shared" si="3"/>
        <v>46183</v>
      </c>
      <c r="C16" s="69">
        <f t="shared" si="4"/>
        <v>46183</v>
      </c>
      <c r="D16" s="70">
        <v>0.25</v>
      </c>
      <c r="E16" s="69">
        <f t="shared" si="8"/>
        <v>46184</v>
      </c>
      <c r="F16" s="70">
        <v>0.25</v>
      </c>
      <c r="G16" s="71">
        <f t="shared" si="9"/>
        <v>1</v>
      </c>
      <c r="H16" s="72">
        <f t="shared" si="5"/>
        <v>36733671.550999999</v>
      </c>
      <c r="I16" s="72">
        <v>36749211.442000002</v>
      </c>
      <c r="J16" s="72">
        <f t="shared" si="22"/>
        <v>15539.891000002623</v>
      </c>
      <c r="K16" s="86">
        <f t="shared" si="23"/>
        <v>647.49545833344257</v>
      </c>
      <c r="L16" s="36"/>
    </row>
    <row r="17" spans="1:12">
      <c r="A17" s="73">
        <f t="shared" si="2"/>
        <v>11</v>
      </c>
      <c r="B17" s="69">
        <f t="shared" si="3"/>
        <v>46184</v>
      </c>
      <c r="C17" s="69">
        <f t="shared" si="4"/>
        <v>46184</v>
      </c>
      <c r="D17" s="70">
        <v>0.25</v>
      </c>
      <c r="E17" s="69">
        <f t="shared" si="8"/>
        <v>46185</v>
      </c>
      <c r="F17" s="70">
        <v>0.25</v>
      </c>
      <c r="G17" s="71">
        <f t="shared" si="9"/>
        <v>1</v>
      </c>
      <c r="H17" s="72">
        <f t="shared" si="5"/>
        <v>36749211.442000002</v>
      </c>
      <c r="I17" s="72">
        <v>36774195.428000003</v>
      </c>
      <c r="J17" s="72">
        <f t="shared" si="22"/>
        <v>24983.986000001431</v>
      </c>
      <c r="K17" s="86">
        <f t="shared" si="23"/>
        <v>1040.9994166667263</v>
      </c>
      <c r="L17" s="36"/>
    </row>
    <row r="18" spans="1:12">
      <c r="A18" s="73">
        <f t="shared" si="2"/>
        <v>12</v>
      </c>
      <c r="B18" s="69">
        <f t="shared" si="3"/>
        <v>46185</v>
      </c>
      <c r="C18" s="69">
        <f t="shared" si="4"/>
        <v>46185</v>
      </c>
      <c r="D18" s="70">
        <v>0.25</v>
      </c>
      <c r="E18" s="69">
        <f t="shared" si="8"/>
        <v>46186</v>
      </c>
      <c r="F18" s="70">
        <v>0.25</v>
      </c>
      <c r="G18" s="71">
        <f t="shared" si="9"/>
        <v>1</v>
      </c>
      <c r="H18" s="72">
        <f t="shared" si="5"/>
        <v>36774195.428000003</v>
      </c>
      <c r="I18" s="72">
        <v>36792641.321999997</v>
      </c>
      <c r="J18" s="72">
        <f t="shared" si="22"/>
        <v>18445.893999993801</v>
      </c>
      <c r="K18" s="86">
        <f t="shared" si="23"/>
        <v>768.57891666640842</v>
      </c>
      <c r="L18" s="36"/>
    </row>
    <row r="19" spans="1:12">
      <c r="A19" s="73">
        <f t="shared" si="2"/>
        <v>13</v>
      </c>
      <c r="B19" s="69">
        <f t="shared" si="3"/>
        <v>46186</v>
      </c>
      <c r="C19" s="69">
        <f t="shared" si="4"/>
        <v>46186</v>
      </c>
      <c r="D19" s="70">
        <v>0.25</v>
      </c>
      <c r="E19" s="69">
        <f t="shared" si="8"/>
        <v>46187</v>
      </c>
      <c r="F19" s="70">
        <v>0.25</v>
      </c>
      <c r="G19" s="71">
        <f t="shared" si="9"/>
        <v>1</v>
      </c>
      <c r="H19" s="72">
        <f t="shared" si="5"/>
        <v>36792641.321999997</v>
      </c>
      <c r="I19" s="72">
        <v>36810222.071999997</v>
      </c>
      <c r="J19" s="72">
        <f t="shared" si="22"/>
        <v>17580.75</v>
      </c>
      <c r="K19" s="86">
        <f t="shared" si="23"/>
        <v>732.53125</v>
      </c>
      <c r="L19" s="36"/>
    </row>
    <row r="20" spans="1:12">
      <c r="A20" s="73">
        <f t="shared" si="2"/>
        <v>14</v>
      </c>
      <c r="B20" s="69">
        <f t="shared" si="3"/>
        <v>46187</v>
      </c>
      <c r="C20" s="69">
        <f t="shared" si="4"/>
        <v>46187</v>
      </c>
      <c r="D20" s="70">
        <v>0.25</v>
      </c>
      <c r="E20" s="69">
        <f t="shared" si="8"/>
        <v>46188</v>
      </c>
      <c r="F20" s="70">
        <v>0.25</v>
      </c>
      <c r="G20" s="71">
        <f t="shared" si="9"/>
        <v>1</v>
      </c>
      <c r="H20" s="72">
        <f t="shared" si="5"/>
        <v>36810222.071999997</v>
      </c>
      <c r="I20" s="72">
        <v>36819927.594999999</v>
      </c>
      <c r="J20" s="72">
        <f t="shared" si="22"/>
        <v>9705.5230000019073</v>
      </c>
      <c r="K20" s="86">
        <f t="shared" si="23"/>
        <v>404.39679166674614</v>
      </c>
      <c r="L20" s="211"/>
    </row>
    <row r="21" spans="1:12">
      <c r="A21" s="73">
        <f t="shared" si="2"/>
        <v>15</v>
      </c>
      <c r="B21" s="69">
        <f t="shared" si="3"/>
        <v>46188</v>
      </c>
      <c r="C21" s="69">
        <f t="shared" si="4"/>
        <v>46188</v>
      </c>
      <c r="D21" s="70">
        <v>0.25</v>
      </c>
      <c r="E21" s="69">
        <f t="shared" si="8"/>
        <v>46189</v>
      </c>
      <c r="F21" s="70">
        <v>0.25</v>
      </c>
      <c r="G21" s="71">
        <f t="shared" si="9"/>
        <v>1</v>
      </c>
      <c r="H21" s="72">
        <f t="shared" si="5"/>
        <v>36819927.594999999</v>
      </c>
      <c r="I21" s="72">
        <v>36832359.722999997</v>
      </c>
      <c r="J21" s="72">
        <f t="shared" si="22"/>
        <v>12432.127999998629</v>
      </c>
      <c r="K21" s="86">
        <f t="shared" si="23"/>
        <v>518.00533333327621</v>
      </c>
      <c r="L21" s="211"/>
    </row>
    <row r="22" spans="1:12">
      <c r="A22" s="73">
        <f t="shared" si="2"/>
        <v>16</v>
      </c>
      <c r="B22" s="69">
        <f t="shared" si="3"/>
        <v>46189</v>
      </c>
      <c r="C22" s="69">
        <f t="shared" si="4"/>
        <v>46189</v>
      </c>
      <c r="D22" s="70">
        <v>0.25</v>
      </c>
      <c r="E22" s="69">
        <f t="shared" si="8"/>
        <v>46190</v>
      </c>
      <c r="F22" s="70">
        <v>0.25</v>
      </c>
      <c r="G22" s="71">
        <f t="shared" si="9"/>
        <v>1</v>
      </c>
      <c r="H22" s="72">
        <f t="shared" si="5"/>
        <v>36832359.722999997</v>
      </c>
      <c r="I22" s="72">
        <v>36845514.346000001</v>
      </c>
      <c r="J22" s="72">
        <f t="shared" si="22"/>
        <v>13154.623000003397</v>
      </c>
      <c r="K22" s="86">
        <f t="shared" si="23"/>
        <v>548.10929166680819</v>
      </c>
      <c r="L22" s="211"/>
    </row>
    <row r="23" spans="1:12">
      <c r="A23" s="73">
        <f t="shared" si="2"/>
        <v>17</v>
      </c>
      <c r="B23" s="69">
        <f t="shared" si="3"/>
        <v>46190</v>
      </c>
      <c r="C23" s="69">
        <f t="shared" si="4"/>
        <v>46190</v>
      </c>
      <c r="D23" s="70">
        <v>0.25</v>
      </c>
      <c r="E23" s="69">
        <f t="shared" si="8"/>
        <v>46191</v>
      </c>
      <c r="F23" s="70">
        <v>0.25</v>
      </c>
      <c r="G23" s="71">
        <f t="shared" si="9"/>
        <v>1</v>
      </c>
      <c r="H23" s="72">
        <f t="shared" si="5"/>
        <v>36845514.346000001</v>
      </c>
      <c r="I23" s="72">
        <v>36862019.906000003</v>
      </c>
      <c r="J23" s="72">
        <f t="shared" si="22"/>
        <v>16505.560000002384</v>
      </c>
      <c r="K23" s="86">
        <f t="shared" si="23"/>
        <v>687.73166666676605</v>
      </c>
      <c r="L23" s="211"/>
    </row>
    <row r="24" spans="1:12">
      <c r="A24" s="73">
        <f t="shared" si="2"/>
        <v>18</v>
      </c>
      <c r="B24" s="69">
        <f t="shared" si="3"/>
        <v>46191</v>
      </c>
      <c r="C24" s="69">
        <f t="shared" si="4"/>
        <v>46191</v>
      </c>
      <c r="D24" s="70">
        <v>0.25</v>
      </c>
      <c r="E24" s="69">
        <f t="shared" si="8"/>
        <v>46192</v>
      </c>
      <c r="F24" s="70">
        <v>0.25</v>
      </c>
      <c r="G24" s="71">
        <f t="shared" si="9"/>
        <v>1</v>
      </c>
      <c r="H24" s="72">
        <f t="shared" si="5"/>
        <v>36862019.906000003</v>
      </c>
      <c r="I24" s="72">
        <v>36875196.019000001</v>
      </c>
      <c r="J24" s="72">
        <f t="shared" si="22"/>
        <v>13176.112999998033</v>
      </c>
      <c r="K24" s="86">
        <f t="shared" si="23"/>
        <v>549.00470833325141</v>
      </c>
      <c r="L24" s="212"/>
    </row>
    <row r="25" spans="1:12">
      <c r="A25" s="73">
        <f t="shared" si="2"/>
        <v>19</v>
      </c>
      <c r="B25" s="69">
        <f t="shared" si="3"/>
        <v>46192</v>
      </c>
      <c r="C25" s="69">
        <f t="shared" si="4"/>
        <v>46192</v>
      </c>
      <c r="D25" s="70">
        <v>0.25</v>
      </c>
      <c r="E25" s="69">
        <f t="shared" si="8"/>
        <v>46193</v>
      </c>
      <c r="F25" s="70">
        <v>0.25</v>
      </c>
      <c r="G25" s="71">
        <f t="shared" si="9"/>
        <v>1</v>
      </c>
      <c r="H25" s="72">
        <f t="shared" si="5"/>
        <v>36875196.019000001</v>
      </c>
      <c r="I25" s="72">
        <v>36890587.854000002</v>
      </c>
      <c r="J25" s="72">
        <f t="shared" si="22"/>
        <v>15391.835000000894</v>
      </c>
      <c r="K25" s="86">
        <f t="shared" si="23"/>
        <v>641.32645833337062</v>
      </c>
      <c r="L25" s="212"/>
    </row>
    <row r="26" spans="1:12">
      <c r="A26" s="73">
        <f t="shared" si="2"/>
        <v>20</v>
      </c>
      <c r="B26" s="69">
        <f t="shared" si="3"/>
        <v>46193</v>
      </c>
      <c r="C26" s="69">
        <f t="shared" si="4"/>
        <v>46193</v>
      </c>
      <c r="D26" s="70">
        <v>0.25</v>
      </c>
      <c r="E26" s="69">
        <f t="shared" si="8"/>
        <v>46194</v>
      </c>
      <c r="F26" s="70">
        <v>0.25</v>
      </c>
      <c r="G26" s="71">
        <f t="shared" si="9"/>
        <v>1</v>
      </c>
      <c r="H26" s="72">
        <f t="shared" si="5"/>
        <v>36890587.854000002</v>
      </c>
      <c r="I26" s="72">
        <v>36907888.398000002</v>
      </c>
      <c r="J26" s="72">
        <f t="shared" si="22"/>
        <v>17300.543999999762</v>
      </c>
      <c r="K26" s="86">
        <f t="shared" si="23"/>
        <v>720.8559999999901</v>
      </c>
      <c r="L26" s="212"/>
    </row>
    <row r="27" spans="1:12">
      <c r="A27" s="73">
        <f t="shared" si="2"/>
        <v>21</v>
      </c>
      <c r="B27" s="69">
        <f t="shared" si="3"/>
        <v>46194</v>
      </c>
      <c r="C27" s="69">
        <f t="shared" si="4"/>
        <v>46194</v>
      </c>
      <c r="D27" s="70">
        <v>0.25</v>
      </c>
      <c r="E27" s="69">
        <f t="shared" si="8"/>
        <v>46195</v>
      </c>
      <c r="F27" s="70">
        <v>0.25</v>
      </c>
      <c r="G27" s="71">
        <f t="shared" si="9"/>
        <v>1</v>
      </c>
      <c r="H27" s="72">
        <f t="shared" si="5"/>
        <v>36907888.398000002</v>
      </c>
      <c r="I27" s="72">
        <v>36916160.442000002</v>
      </c>
      <c r="J27" s="72">
        <f t="shared" si="22"/>
        <v>8272.0439999997616</v>
      </c>
      <c r="K27" s="86">
        <f t="shared" si="23"/>
        <v>344.66849999999005</v>
      </c>
      <c r="L27" s="36"/>
    </row>
    <row r="28" spans="1:12">
      <c r="A28" s="73">
        <f t="shared" si="2"/>
        <v>22</v>
      </c>
      <c r="B28" s="69">
        <f t="shared" si="3"/>
        <v>46195</v>
      </c>
      <c r="C28" s="69">
        <f t="shared" si="4"/>
        <v>46195</v>
      </c>
      <c r="D28" s="70">
        <v>0.25</v>
      </c>
      <c r="E28" s="69">
        <f t="shared" si="8"/>
        <v>46196</v>
      </c>
      <c r="F28" s="70">
        <v>0.25</v>
      </c>
      <c r="G28" s="71">
        <f t="shared" si="9"/>
        <v>1</v>
      </c>
      <c r="H28" s="72">
        <f t="shared" si="5"/>
        <v>36916160.442000002</v>
      </c>
      <c r="I28" s="72">
        <v>36930174.670000002</v>
      </c>
      <c r="J28" s="72">
        <f t="shared" si="22"/>
        <v>14014.228000000119</v>
      </c>
      <c r="K28" s="86">
        <f t="shared" si="23"/>
        <v>583.92616666667163</v>
      </c>
      <c r="L28" s="96"/>
    </row>
    <row r="29" spans="1:12">
      <c r="A29" s="73">
        <f t="shared" si="2"/>
        <v>23</v>
      </c>
      <c r="B29" s="69">
        <f t="shared" si="3"/>
        <v>46196</v>
      </c>
      <c r="C29" s="69">
        <f t="shared" si="4"/>
        <v>46196</v>
      </c>
      <c r="D29" s="70">
        <v>0.25</v>
      </c>
      <c r="E29" s="69">
        <f t="shared" si="8"/>
        <v>46197</v>
      </c>
      <c r="F29" s="70">
        <v>0.25</v>
      </c>
      <c r="G29" s="71">
        <f t="shared" si="9"/>
        <v>1</v>
      </c>
      <c r="H29" s="72">
        <f t="shared" si="5"/>
        <v>36930174.670000002</v>
      </c>
      <c r="I29" s="72">
        <v>36945717.432999998</v>
      </c>
      <c r="J29" s="72">
        <f t="shared" si="22"/>
        <v>15542.762999996543</v>
      </c>
      <c r="K29" s="86">
        <f t="shared" si="23"/>
        <v>647.61512499985599</v>
      </c>
      <c r="L29" s="96"/>
    </row>
    <row r="30" spans="1:12">
      <c r="A30" s="73">
        <f t="shared" si="2"/>
        <v>24</v>
      </c>
      <c r="B30" s="69">
        <f t="shared" si="3"/>
        <v>46197</v>
      </c>
      <c r="C30" s="69">
        <f t="shared" si="4"/>
        <v>46197</v>
      </c>
      <c r="D30" s="70">
        <v>0.25</v>
      </c>
      <c r="E30" s="69">
        <f t="shared" si="8"/>
        <v>46198</v>
      </c>
      <c r="F30" s="70">
        <v>0.25</v>
      </c>
      <c r="G30" s="71">
        <f t="shared" si="9"/>
        <v>1</v>
      </c>
      <c r="H30" s="72">
        <f t="shared" si="5"/>
        <v>36945717.432999998</v>
      </c>
      <c r="I30" s="72">
        <v>36959988.620999999</v>
      </c>
      <c r="J30" s="72">
        <f t="shared" si="22"/>
        <v>14271.188000001013</v>
      </c>
      <c r="K30" s="86">
        <f t="shared" si="23"/>
        <v>594.63283333337552</v>
      </c>
      <c r="L30" s="96"/>
    </row>
    <row r="31" spans="1:12">
      <c r="A31" s="73">
        <f t="shared" si="2"/>
        <v>25</v>
      </c>
      <c r="B31" s="69">
        <f t="shared" si="3"/>
        <v>46198</v>
      </c>
      <c r="C31" s="69">
        <f t="shared" si="4"/>
        <v>46198</v>
      </c>
      <c r="D31" s="70">
        <v>0.25</v>
      </c>
      <c r="E31" s="69">
        <f t="shared" si="8"/>
        <v>46199</v>
      </c>
      <c r="F31" s="70">
        <v>0.25</v>
      </c>
      <c r="G31" s="71">
        <f t="shared" si="9"/>
        <v>1</v>
      </c>
      <c r="H31" s="72">
        <f t="shared" si="5"/>
        <v>36959988.620999999</v>
      </c>
      <c r="I31" s="72">
        <v>36972451.783</v>
      </c>
      <c r="J31" s="72">
        <f t="shared" si="22"/>
        <v>12463.162000000477</v>
      </c>
      <c r="K31" s="86">
        <f t="shared" si="23"/>
        <v>519.29841666668653</v>
      </c>
      <c r="L31" s="96"/>
    </row>
    <row r="32" spans="1:12">
      <c r="A32" s="73">
        <f t="shared" si="2"/>
        <v>26</v>
      </c>
      <c r="B32" s="69">
        <f t="shared" ref="B32:B34" si="24">C32</f>
        <v>46199</v>
      </c>
      <c r="C32" s="69">
        <f t="shared" si="4"/>
        <v>46199</v>
      </c>
      <c r="D32" s="70">
        <v>0.25</v>
      </c>
      <c r="E32" s="69">
        <f t="shared" ref="E32:E34" si="25">B32+1</f>
        <v>46200</v>
      </c>
      <c r="F32" s="70">
        <v>0.25</v>
      </c>
      <c r="G32" s="71">
        <f t="shared" ref="G32:G34" si="26">IFERROR(((E32-C32)+(F32-D32)),"")</f>
        <v>1</v>
      </c>
      <c r="H32" s="72">
        <f t="shared" si="5"/>
        <v>36972451.783</v>
      </c>
      <c r="I32" s="72">
        <v>36984068.636</v>
      </c>
      <c r="J32" s="72">
        <f t="shared" si="22"/>
        <v>11616.853000000119</v>
      </c>
      <c r="K32" s="86">
        <f t="shared" si="23"/>
        <v>484.03554166667163</v>
      </c>
      <c r="L32" s="96"/>
    </row>
    <row r="33" spans="1:12">
      <c r="A33" s="73">
        <f t="shared" si="2"/>
        <v>27</v>
      </c>
      <c r="B33" s="69">
        <f t="shared" si="24"/>
        <v>46200</v>
      </c>
      <c r="C33" s="69">
        <f t="shared" si="4"/>
        <v>46200</v>
      </c>
      <c r="D33" s="70">
        <v>0.25</v>
      </c>
      <c r="E33" s="69">
        <f t="shared" si="25"/>
        <v>46201</v>
      </c>
      <c r="F33" s="70">
        <v>0.25</v>
      </c>
      <c r="G33" s="71">
        <f t="shared" si="26"/>
        <v>1</v>
      </c>
      <c r="H33" s="72">
        <f t="shared" si="5"/>
        <v>36984068.636</v>
      </c>
      <c r="I33" s="72">
        <v>36995882.463</v>
      </c>
      <c r="J33" s="72">
        <f t="shared" si="22"/>
        <v>11813.826999999583</v>
      </c>
      <c r="K33" s="86">
        <f t="shared" si="23"/>
        <v>492.24279166664928</v>
      </c>
      <c r="L33" s="96"/>
    </row>
    <row r="34" spans="1:12">
      <c r="A34" s="73">
        <f t="shared" si="2"/>
        <v>28</v>
      </c>
      <c r="B34" s="69">
        <f t="shared" si="24"/>
        <v>46201</v>
      </c>
      <c r="C34" s="69">
        <f t="shared" si="4"/>
        <v>46201</v>
      </c>
      <c r="D34" s="70">
        <v>0.25</v>
      </c>
      <c r="E34" s="69">
        <f t="shared" si="25"/>
        <v>46202</v>
      </c>
      <c r="F34" s="70">
        <v>0.25</v>
      </c>
      <c r="G34" s="71">
        <f t="shared" si="26"/>
        <v>1</v>
      </c>
      <c r="H34" s="72">
        <f t="shared" si="5"/>
        <v>36995882.463</v>
      </c>
      <c r="I34" s="72">
        <v>37003377.626999997</v>
      </c>
      <c r="J34" s="72">
        <f t="shared" si="22"/>
        <v>7495.1639999970794</v>
      </c>
      <c r="K34" s="86">
        <f t="shared" si="23"/>
        <v>312.29849999987829</v>
      </c>
      <c r="L34" s="96"/>
    </row>
    <row r="35" spans="1:12">
      <c r="A35" s="73">
        <f t="shared" si="2"/>
        <v>29</v>
      </c>
      <c r="B35" s="69">
        <f t="shared" ref="B35:B36" si="27">C35</f>
        <v>46202</v>
      </c>
      <c r="C35" s="69">
        <f t="shared" si="4"/>
        <v>46202</v>
      </c>
      <c r="D35" s="70">
        <v>0.25</v>
      </c>
      <c r="E35" s="69">
        <f t="shared" ref="E35:E36" si="28">B35+1</f>
        <v>46203</v>
      </c>
      <c r="F35" s="70">
        <v>0.25</v>
      </c>
      <c r="G35" s="71">
        <f t="shared" ref="G35:G36" si="29">IFERROR(((E35-C35)+(F35-D35)),"")</f>
        <v>1</v>
      </c>
      <c r="H35" s="72">
        <f t="shared" si="5"/>
        <v>37003377.626999997</v>
      </c>
      <c r="I35" s="72">
        <v>37017075.821000002</v>
      </c>
      <c r="J35" s="72">
        <f t="shared" si="22"/>
        <v>13698.194000005722</v>
      </c>
      <c r="K35" s="86">
        <f t="shared" si="23"/>
        <v>570.75808333357179</v>
      </c>
      <c r="L35" s="96"/>
    </row>
    <row r="36" spans="1:12">
      <c r="A36" s="73">
        <f t="shared" si="2"/>
        <v>30</v>
      </c>
      <c r="B36" s="69">
        <f t="shared" si="27"/>
        <v>46203</v>
      </c>
      <c r="C36" s="69">
        <f t="shared" si="4"/>
        <v>46203</v>
      </c>
      <c r="D36" s="70">
        <v>0.25</v>
      </c>
      <c r="E36" s="69">
        <f t="shared" si="28"/>
        <v>46204</v>
      </c>
      <c r="F36" s="70">
        <v>0.25</v>
      </c>
      <c r="G36" s="71">
        <f t="shared" si="29"/>
        <v>1</v>
      </c>
      <c r="H36" s="72">
        <f t="shared" si="5"/>
        <v>37017075.821000002</v>
      </c>
      <c r="I36" s="72">
        <v>37032226.090999998</v>
      </c>
      <c r="J36" s="72">
        <f t="shared" si="22"/>
        <v>15150.269999995828</v>
      </c>
      <c r="K36" s="86">
        <f t="shared" si="23"/>
        <v>631.26124999982619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72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433433.49399999529</v>
      </c>
      <c r="K38" s="88">
        <f>AVERAGE(K7:K37)</f>
        <v>601.99096388888233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20.066365462962743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xSplit="6" ySplit="6" topLeftCell="G25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165</v>
      </c>
      <c r="D2" s="5"/>
      <c r="E2" s="5"/>
      <c r="F2" s="5"/>
      <c r="L2" s="93" t="s">
        <v>146</v>
      </c>
    </row>
    <row r="3" spans="1:12">
      <c r="B3" s="5"/>
      <c r="C3" s="6" t="str">
        <f>UMI!C3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MAX(K7:K38)</f>
        <v>105.46624999999767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1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0.25</v>
      </c>
      <c r="E7" s="68">
        <f>C7+1</f>
        <v>46175</v>
      </c>
      <c r="F7" s="194">
        <v>0.25</v>
      </c>
      <c r="G7" s="71">
        <f>IFERROR(((E7-C7)+(F7-D7)),"")</f>
        <v>1</v>
      </c>
      <c r="H7" s="72">
        <v>1497172.3</v>
      </c>
      <c r="I7" s="72">
        <v>1499582.65</v>
      </c>
      <c r="J7" s="72">
        <f t="shared" ref="J7" si="0">I7-H7</f>
        <v>2410.3499999998603</v>
      </c>
      <c r="K7" s="86">
        <f t="shared" ref="K7" si="1">J7/24</f>
        <v>100.43124999999418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4" si="2">B8</f>
        <v>46175</v>
      </c>
      <c r="D8" s="70">
        <f>D7</f>
        <v>0.25</v>
      </c>
      <c r="E8" s="69">
        <f>C8+1</f>
        <v>46176</v>
      </c>
      <c r="F8" s="70">
        <v>0.25</v>
      </c>
      <c r="G8" s="71">
        <f>IFERROR(((E8-C8)+(F8-D8)),"")</f>
        <v>1</v>
      </c>
      <c r="H8" s="72">
        <f t="shared" ref="H8:H36" si="3">I7</f>
        <v>1499582.65</v>
      </c>
      <c r="I8" s="72">
        <v>1502042.86</v>
      </c>
      <c r="J8" s="72">
        <f t="shared" ref="J8" si="4">I8-H8</f>
        <v>2460.2100000001956</v>
      </c>
      <c r="K8" s="86">
        <f t="shared" ref="K8" si="5">J8/24</f>
        <v>102.50875000000815</v>
      </c>
      <c r="L8" s="96"/>
    </row>
    <row r="9" spans="1:12">
      <c r="A9" s="73">
        <f t="shared" ref="A9:B24" si="6">A8+1</f>
        <v>3</v>
      </c>
      <c r="B9" s="69">
        <f t="shared" si="6"/>
        <v>46176</v>
      </c>
      <c r="C9" s="69">
        <f t="shared" si="2"/>
        <v>46176</v>
      </c>
      <c r="D9" s="70">
        <f t="shared" ref="D9:D36" si="7">D8</f>
        <v>0.25</v>
      </c>
      <c r="E9" s="69">
        <f t="shared" ref="E9:E34" si="8">C9+1</f>
        <v>46177</v>
      </c>
      <c r="F9" s="70">
        <v>0.25</v>
      </c>
      <c r="G9" s="71">
        <f>IFERROR(((E9-C9)+(F9-D9)),"")</f>
        <v>1</v>
      </c>
      <c r="H9" s="72">
        <f t="shared" si="3"/>
        <v>1502042.86</v>
      </c>
      <c r="I9" s="72">
        <v>1504574.05</v>
      </c>
      <c r="J9" s="72">
        <f t="shared" ref="J9" si="9">I9-H9</f>
        <v>2531.1899999999441</v>
      </c>
      <c r="K9" s="86">
        <f t="shared" ref="K9" si="10">J9/24</f>
        <v>105.46624999999767</v>
      </c>
      <c r="L9" s="96"/>
    </row>
    <row r="10" spans="1:12">
      <c r="A10" s="73">
        <f t="shared" si="6"/>
        <v>4</v>
      </c>
      <c r="B10" s="69">
        <f t="shared" si="6"/>
        <v>46177</v>
      </c>
      <c r="C10" s="69">
        <f t="shared" si="2"/>
        <v>46177</v>
      </c>
      <c r="D10" s="70">
        <f t="shared" si="7"/>
        <v>0.25</v>
      </c>
      <c r="E10" s="69">
        <f t="shared" si="8"/>
        <v>46178</v>
      </c>
      <c r="F10" s="70">
        <v>0.25</v>
      </c>
      <c r="G10" s="71">
        <f>IFERROR(((E10-C10)+(F10-D10)),"")</f>
        <v>1</v>
      </c>
      <c r="H10" s="72">
        <f t="shared" si="3"/>
        <v>1504574.05</v>
      </c>
      <c r="I10" s="72">
        <v>1507047.01</v>
      </c>
      <c r="J10" s="72">
        <f t="shared" ref="J10" si="11">I10-H10</f>
        <v>2472.9599999999627</v>
      </c>
      <c r="K10" s="86">
        <f t="shared" ref="K10" si="12">J10/24</f>
        <v>103.03999999999844</v>
      </c>
      <c r="L10" s="96"/>
    </row>
    <row r="11" spans="1:12">
      <c r="A11" s="73">
        <f t="shared" si="6"/>
        <v>5</v>
      </c>
      <c r="B11" s="69">
        <f t="shared" si="6"/>
        <v>46178</v>
      </c>
      <c r="C11" s="69">
        <f t="shared" si="2"/>
        <v>46178</v>
      </c>
      <c r="D11" s="70">
        <f t="shared" si="7"/>
        <v>0.25</v>
      </c>
      <c r="E11" s="69">
        <f t="shared" si="8"/>
        <v>46179</v>
      </c>
      <c r="F11" s="70">
        <v>0.25</v>
      </c>
      <c r="G11" s="71">
        <f t="shared" ref="G11:G34" si="13">IFERROR(((E11-C11)+(F11-D11)),"")</f>
        <v>1</v>
      </c>
      <c r="H11" s="72">
        <f t="shared" si="3"/>
        <v>1507047.01</v>
      </c>
      <c r="I11" s="72">
        <v>1509482.77</v>
      </c>
      <c r="J11" s="72">
        <f t="shared" ref="J11" si="14">I11-H11</f>
        <v>2435.7600000000093</v>
      </c>
      <c r="K11" s="86">
        <f t="shared" ref="K11" si="15">J11/24</f>
        <v>101.49000000000039</v>
      </c>
      <c r="L11" s="96"/>
    </row>
    <row r="12" spans="1:12">
      <c r="A12" s="73">
        <f t="shared" si="6"/>
        <v>6</v>
      </c>
      <c r="B12" s="69">
        <f t="shared" si="6"/>
        <v>46179</v>
      </c>
      <c r="C12" s="69">
        <f t="shared" si="2"/>
        <v>46179</v>
      </c>
      <c r="D12" s="70">
        <f t="shared" si="7"/>
        <v>0.25</v>
      </c>
      <c r="E12" s="69">
        <f t="shared" si="8"/>
        <v>46180</v>
      </c>
      <c r="F12" s="70">
        <v>0.25</v>
      </c>
      <c r="G12" s="71">
        <f t="shared" si="13"/>
        <v>1</v>
      </c>
      <c r="H12" s="72">
        <f t="shared" si="3"/>
        <v>1509482.77</v>
      </c>
      <c r="I12" s="72">
        <v>1511729.98</v>
      </c>
      <c r="J12" s="72">
        <f t="shared" ref="J12" si="16">I12-H12</f>
        <v>2247.2099999999627</v>
      </c>
      <c r="K12" s="86">
        <f t="shared" ref="K12" si="17">J12/24</f>
        <v>93.633749999998443</v>
      </c>
      <c r="L12" s="96"/>
    </row>
    <row r="13" spans="1:12">
      <c r="A13" s="73">
        <f t="shared" si="6"/>
        <v>7</v>
      </c>
      <c r="B13" s="69">
        <f t="shared" si="6"/>
        <v>46180</v>
      </c>
      <c r="C13" s="69">
        <f t="shared" si="2"/>
        <v>46180</v>
      </c>
      <c r="D13" s="70">
        <f t="shared" si="7"/>
        <v>0.25</v>
      </c>
      <c r="E13" s="69">
        <f t="shared" si="8"/>
        <v>46181</v>
      </c>
      <c r="F13" s="70">
        <v>0.25</v>
      </c>
      <c r="G13" s="71">
        <f t="shared" si="13"/>
        <v>1</v>
      </c>
      <c r="H13" s="72">
        <f t="shared" si="3"/>
        <v>1511729.98</v>
      </c>
      <c r="I13" s="72">
        <v>1514072.19</v>
      </c>
      <c r="J13" s="72">
        <f t="shared" ref="J13" si="18">I13-H13</f>
        <v>2342.2099999999627</v>
      </c>
      <c r="K13" s="86">
        <f t="shared" ref="K13" si="19">J13/24</f>
        <v>97.592083333331786</v>
      </c>
      <c r="L13" s="96"/>
    </row>
    <row r="14" spans="1:12">
      <c r="A14" s="73">
        <f t="shared" si="6"/>
        <v>8</v>
      </c>
      <c r="B14" s="69">
        <f t="shared" si="6"/>
        <v>46181</v>
      </c>
      <c r="C14" s="69">
        <f t="shared" si="2"/>
        <v>46181</v>
      </c>
      <c r="D14" s="70">
        <f t="shared" si="7"/>
        <v>0.25</v>
      </c>
      <c r="E14" s="69">
        <f t="shared" si="8"/>
        <v>46182</v>
      </c>
      <c r="F14" s="70">
        <v>0.25</v>
      </c>
      <c r="G14" s="71">
        <f t="shared" si="13"/>
        <v>1</v>
      </c>
      <c r="H14" s="72">
        <f t="shared" si="3"/>
        <v>1514072.19</v>
      </c>
      <c r="I14" s="72">
        <v>1516366.23</v>
      </c>
      <c r="J14" s="72">
        <f t="shared" ref="J14" si="20">I14-H14</f>
        <v>2294.0400000000373</v>
      </c>
      <c r="K14" s="86">
        <f t="shared" ref="K14" si="21">J14/24</f>
        <v>95.585000000001557</v>
      </c>
      <c r="L14" s="96"/>
    </row>
    <row r="15" spans="1:12">
      <c r="A15" s="73">
        <f t="shared" si="6"/>
        <v>9</v>
      </c>
      <c r="B15" s="69">
        <f t="shared" si="6"/>
        <v>46182</v>
      </c>
      <c r="C15" s="69">
        <f t="shared" si="2"/>
        <v>46182</v>
      </c>
      <c r="D15" s="70">
        <f t="shared" si="7"/>
        <v>0.25</v>
      </c>
      <c r="E15" s="69">
        <f t="shared" si="8"/>
        <v>46183</v>
      </c>
      <c r="F15" s="70">
        <v>0.25</v>
      </c>
      <c r="G15" s="71">
        <f t="shared" si="13"/>
        <v>1</v>
      </c>
      <c r="H15" s="72">
        <f t="shared" si="3"/>
        <v>1516366.23</v>
      </c>
      <c r="I15" s="72">
        <v>1518688.85</v>
      </c>
      <c r="J15" s="72">
        <f t="shared" ref="J15:J36" si="22">I15-H15</f>
        <v>2322.6200000001118</v>
      </c>
      <c r="K15" s="86">
        <f t="shared" ref="K15:K36" si="23">J15/24</f>
        <v>96.775833333337985</v>
      </c>
      <c r="L15" s="96"/>
    </row>
    <row r="16" spans="1:12">
      <c r="A16" s="73">
        <f t="shared" si="6"/>
        <v>10</v>
      </c>
      <c r="B16" s="69">
        <f t="shared" si="6"/>
        <v>46183</v>
      </c>
      <c r="C16" s="69">
        <f t="shared" si="2"/>
        <v>46183</v>
      </c>
      <c r="D16" s="70">
        <f t="shared" si="7"/>
        <v>0.25</v>
      </c>
      <c r="E16" s="69">
        <f t="shared" si="8"/>
        <v>46184</v>
      </c>
      <c r="F16" s="70">
        <v>0.25</v>
      </c>
      <c r="G16" s="71">
        <f t="shared" si="13"/>
        <v>1</v>
      </c>
      <c r="H16" s="72">
        <f t="shared" si="3"/>
        <v>1518688.85</v>
      </c>
      <c r="I16" s="72">
        <v>1520090.69</v>
      </c>
      <c r="J16" s="72">
        <f t="shared" si="22"/>
        <v>1401.839999999851</v>
      </c>
      <c r="K16" s="86">
        <f t="shared" si="23"/>
        <v>58.409999999993794</v>
      </c>
      <c r="L16" s="96"/>
    </row>
    <row r="17" spans="1:14">
      <c r="A17" s="73">
        <f t="shared" si="6"/>
        <v>11</v>
      </c>
      <c r="B17" s="69">
        <f t="shared" si="6"/>
        <v>46184</v>
      </c>
      <c r="C17" s="69">
        <f t="shared" si="2"/>
        <v>46184</v>
      </c>
      <c r="D17" s="70">
        <f t="shared" si="7"/>
        <v>0.25</v>
      </c>
      <c r="E17" s="69">
        <f t="shared" si="8"/>
        <v>46185</v>
      </c>
      <c r="F17" s="70">
        <v>0.25</v>
      </c>
      <c r="G17" s="71">
        <f t="shared" si="13"/>
        <v>1</v>
      </c>
      <c r="H17" s="72">
        <f t="shared" si="3"/>
        <v>1520090.69</v>
      </c>
      <c r="I17" s="72">
        <v>1522513.71</v>
      </c>
      <c r="J17" s="72">
        <f t="shared" si="22"/>
        <v>2423.0200000000186</v>
      </c>
      <c r="K17" s="86">
        <f t="shared" si="23"/>
        <v>100.95916666666744</v>
      </c>
      <c r="L17" s="96"/>
    </row>
    <row r="18" spans="1:14">
      <c r="A18" s="73">
        <f t="shared" si="6"/>
        <v>12</v>
      </c>
      <c r="B18" s="69">
        <f t="shared" si="6"/>
        <v>46185</v>
      </c>
      <c r="C18" s="69">
        <f t="shared" si="2"/>
        <v>46185</v>
      </c>
      <c r="D18" s="70">
        <f t="shared" si="7"/>
        <v>0.25</v>
      </c>
      <c r="E18" s="69">
        <f t="shared" si="8"/>
        <v>46186</v>
      </c>
      <c r="F18" s="70">
        <v>0.25</v>
      </c>
      <c r="G18" s="71">
        <f t="shared" si="13"/>
        <v>1</v>
      </c>
      <c r="H18" s="72">
        <f t="shared" si="3"/>
        <v>1522513.71</v>
      </c>
      <c r="I18" s="72">
        <v>1524433.6</v>
      </c>
      <c r="J18" s="72">
        <f t="shared" si="22"/>
        <v>1919.8900000001304</v>
      </c>
      <c r="K18" s="86">
        <f t="shared" si="23"/>
        <v>79.995416666672099</v>
      </c>
      <c r="L18" s="96"/>
      <c r="N18" s="3"/>
    </row>
    <row r="19" spans="1:14">
      <c r="A19" s="73">
        <f t="shared" si="6"/>
        <v>13</v>
      </c>
      <c r="B19" s="69">
        <f t="shared" si="6"/>
        <v>46186</v>
      </c>
      <c r="C19" s="69">
        <f t="shared" si="2"/>
        <v>46186</v>
      </c>
      <c r="D19" s="70">
        <f t="shared" si="7"/>
        <v>0.25</v>
      </c>
      <c r="E19" s="69">
        <f t="shared" si="8"/>
        <v>46187</v>
      </c>
      <c r="F19" s="70">
        <v>0.25</v>
      </c>
      <c r="G19" s="71">
        <f t="shared" si="13"/>
        <v>1</v>
      </c>
      <c r="H19" s="72">
        <f t="shared" si="3"/>
        <v>1524433.6</v>
      </c>
      <c r="I19" s="72">
        <v>1526486.44</v>
      </c>
      <c r="J19" s="72">
        <f t="shared" si="22"/>
        <v>2052.839999999851</v>
      </c>
      <c r="K19" s="86">
        <f t="shared" si="23"/>
        <v>85.534999999993786</v>
      </c>
      <c r="L19" s="96"/>
    </row>
    <row r="20" spans="1:14">
      <c r="A20" s="73">
        <f t="shared" si="6"/>
        <v>14</v>
      </c>
      <c r="B20" s="69">
        <f t="shared" si="6"/>
        <v>46187</v>
      </c>
      <c r="C20" s="69">
        <f t="shared" si="2"/>
        <v>46187</v>
      </c>
      <c r="D20" s="70">
        <f t="shared" si="7"/>
        <v>0.25</v>
      </c>
      <c r="E20" s="69">
        <f t="shared" si="8"/>
        <v>46188</v>
      </c>
      <c r="F20" s="70">
        <v>0.25</v>
      </c>
      <c r="G20" s="71">
        <f t="shared" si="13"/>
        <v>1</v>
      </c>
      <c r="H20" s="72">
        <f t="shared" si="3"/>
        <v>1526486.44</v>
      </c>
      <c r="I20" s="195">
        <v>1528534.15</v>
      </c>
      <c r="J20" s="72">
        <f t="shared" si="22"/>
        <v>2047.7099999999627</v>
      </c>
      <c r="K20" s="86">
        <f t="shared" si="23"/>
        <v>85.321249999998443</v>
      </c>
      <c r="L20" s="96"/>
    </row>
    <row r="21" spans="1:14">
      <c r="A21" s="73">
        <f t="shared" si="6"/>
        <v>15</v>
      </c>
      <c r="B21" s="69">
        <f t="shared" si="6"/>
        <v>46188</v>
      </c>
      <c r="C21" s="69">
        <f t="shared" si="2"/>
        <v>46188</v>
      </c>
      <c r="D21" s="70">
        <f t="shared" si="7"/>
        <v>0.25</v>
      </c>
      <c r="E21" s="69">
        <f t="shared" si="8"/>
        <v>46189</v>
      </c>
      <c r="F21" s="70">
        <v>0.25</v>
      </c>
      <c r="G21" s="71">
        <f t="shared" si="13"/>
        <v>1</v>
      </c>
      <c r="H21" s="72">
        <f t="shared" si="3"/>
        <v>1528534.15</v>
      </c>
      <c r="I21" s="72">
        <v>1530530</v>
      </c>
      <c r="J21" s="72">
        <f t="shared" si="22"/>
        <v>1995.8500000000931</v>
      </c>
      <c r="K21" s="86">
        <f t="shared" si="23"/>
        <v>83.160416666670542</v>
      </c>
      <c r="L21" s="96"/>
    </row>
    <row r="22" spans="1:14">
      <c r="A22" s="73">
        <f t="shared" si="6"/>
        <v>16</v>
      </c>
      <c r="B22" s="69">
        <f t="shared" si="6"/>
        <v>46189</v>
      </c>
      <c r="C22" s="69">
        <f t="shared" si="2"/>
        <v>46189</v>
      </c>
      <c r="D22" s="70">
        <f t="shared" si="7"/>
        <v>0.25</v>
      </c>
      <c r="E22" s="69">
        <f t="shared" si="8"/>
        <v>46190</v>
      </c>
      <c r="F22" s="70">
        <v>0.25</v>
      </c>
      <c r="G22" s="71">
        <f t="shared" si="13"/>
        <v>1</v>
      </c>
      <c r="H22" s="72">
        <f t="shared" si="3"/>
        <v>1530530</v>
      </c>
      <c r="I22" s="72">
        <v>1532844.7</v>
      </c>
      <c r="J22" s="72">
        <f t="shared" si="22"/>
        <v>2314.6999999999534</v>
      </c>
      <c r="K22" s="86">
        <f t="shared" si="23"/>
        <v>96.445833333331393</v>
      </c>
      <c r="L22" s="96"/>
    </row>
    <row r="23" spans="1:14">
      <c r="A23" s="73">
        <f t="shared" si="6"/>
        <v>17</v>
      </c>
      <c r="B23" s="69">
        <f t="shared" si="6"/>
        <v>46190</v>
      </c>
      <c r="C23" s="69">
        <f t="shared" si="2"/>
        <v>46190</v>
      </c>
      <c r="D23" s="70">
        <f t="shared" si="7"/>
        <v>0.25</v>
      </c>
      <c r="E23" s="69">
        <f t="shared" si="8"/>
        <v>46191</v>
      </c>
      <c r="F23" s="70">
        <v>0.25</v>
      </c>
      <c r="G23" s="71">
        <f t="shared" si="13"/>
        <v>1</v>
      </c>
      <c r="H23" s="72">
        <f t="shared" si="3"/>
        <v>1532844.7</v>
      </c>
      <c r="I23" s="72">
        <v>1534728.01</v>
      </c>
      <c r="J23" s="72">
        <f t="shared" si="22"/>
        <v>1883.3100000000559</v>
      </c>
      <c r="K23" s="86">
        <f t="shared" si="23"/>
        <v>78.471250000002328</v>
      </c>
      <c r="L23" s="96"/>
    </row>
    <row r="24" spans="1:14">
      <c r="A24" s="73">
        <f t="shared" si="6"/>
        <v>18</v>
      </c>
      <c r="B24" s="69">
        <f t="shared" si="6"/>
        <v>46191</v>
      </c>
      <c r="C24" s="69">
        <f t="shared" si="2"/>
        <v>46191</v>
      </c>
      <c r="D24" s="70">
        <f t="shared" si="7"/>
        <v>0.25</v>
      </c>
      <c r="E24" s="69">
        <f t="shared" si="8"/>
        <v>46192</v>
      </c>
      <c r="F24" s="70">
        <v>0.25</v>
      </c>
      <c r="G24" s="71">
        <f t="shared" si="13"/>
        <v>1</v>
      </c>
      <c r="H24" s="72">
        <f t="shared" si="3"/>
        <v>1534728.01</v>
      </c>
      <c r="I24" s="72">
        <v>1536634.74</v>
      </c>
      <c r="J24" s="72">
        <f t="shared" si="22"/>
        <v>1906.7299999999814</v>
      </c>
      <c r="K24" s="86">
        <f t="shared" si="23"/>
        <v>79.447083333332557</v>
      </c>
      <c r="L24" s="96"/>
    </row>
    <row r="25" spans="1:14">
      <c r="A25" s="73">
        <f t="shared" ref="A25:B34" si="24">A24+1</f>
        <v>19</v>
      </c>
      <c r="B25" s="69">
        <f t="shared" si="24"/>
        <v>46192</v>
      </c>
      <c r="C25" s="69">
        <f t="shared" si="2"/>
        <v>46192</v>
      </c>
      <c r="D25" s="70">
        <f t="shared" si="7"/>
        <v>0.25</v>
      </c>
      <c r="E25" s="69">
        <f t="shared" si="8"/>
        <v>46193</v>
      </c>
      <c r="F25" s="70">
        <v>0.25</v>
      </c>
      <c r="G25" s="71">
        <f t="shared" si="13"/>
        <v>1</v>
      </c>
      <c r="H25" s="72">
        <f t="shared" si="3"/>
        <v>1536634.74</v>
      </c>
      <c r="I25" s="72">
        <v>1538348.87</v>
      </c>
      <c r="J25" s="72">
        <f t="shared" si="22"/>
        <v>1714.1300000001211</v>
      </c>
      <c r="K25" s="86">
        <f t="shared" si="23"/>
        <v>71.422083333338378</v>
      </c>
      <c r="L25" s="96"/>
    </row>
    <row r="26" spans="1:14">
      <c r="A26" s="73">
        <f t="shared" si="24"/>
        <v>20</v>
      </c>
      <c r="B26" s="69">
        <f t="shared" si="24"/>
        <v>46193</v>
      </c>
      <c r="C26" s="69">
        <f t="shared" si="2"/>
        <v>46193</v>
      </c>
      <c r="D26" s="70">
        <f t="shared" si="7"/>
        <v>0.25</v>
      </c>
      <c r="E26" s="69">
        <f t="shared" si="8"/>
        <v>46194</v>
      </c>
      <c r="F26" s="70">
        <v>0.25</v>
      </c>
      <c r="G26" s="71">
        <f t="shared" si="13"/>
        <v>1</v>
      </c>
      <c r="H26" s="72">
        <f t="shared" si="3"/>
        <v>1538348.87</v>
      </c>
      <c r="I26" s="72">
        <v>1538870.67</v>
      </c>
      <c r="J26" s="72">
        <f t="shared" si="22"/>
        <v>521.79999999981374</v>
      </c>
      <c r="K26" s="86">
        <f t="shared" si="23"/>
        <v>21.741666666658904</v>
      </c>
      <c r="L26" s="96"/>
    </row>
    <row r="27" spans="1:14">
      <c r="A27" s="73">
        <f t="shared" si="24"/>
        <v>21</v>
      </c>
      <c r="B27" s="69">
        <f t="shared" si="24"/>
        <v>46194</v>
      </c>
      <c r="C27" s="69">
        <f t="shared" si="2"/>
        <v>46194</v>
      </c>
      <c r="D27" s="70">
        <f t="shared" si="7"/>
        <v>0.25</v>
      </c>
      <c r="E27" s="69">
        <f t="shared" si="8"/>
        <v>46195</v>
      </c>
      <c r="F27" s="70">
        <v>0.25</v>
      </c>
      <c r="G27" s="71">
        <f t="shared" si="13"/>
        <v>1</v>
      </c>
      <c r="H27" s="72">
        <f t="shared" si="3"/>
        <v>1538870.67</v>
      </c>
      <c r="I27" s="72">
        <v>1540125.33</v>
      </c>
      <c r="J27" s="72">
        <f t="shared" si="22"/>
        <v>1254.660000000149</v>
      </c>
      <c r="K27" s="86">
        <f t="shared" si="23"/>
        <v>52.277500000006206</v>
      </c>
      <c r="L27" s="96"/>
    </row>
    <row r="28" spans="1:14">
      <c r="A28" s="73">
        <f t="shared" si="24"/>
        <v>22</v>
      </c>
      <c r="B28" s="69">
        <f t="shared" si="24"/>
        <v>46195</v>
      </c>
      <c r="C28" s="69">
        <f t="shared" si="2"/>
        <v>46195</v>
      </c>
      <c r="D28" s="70">
        <f t="shared" si="7"/>
        <v>0.25</v>
      </c>
      <c r="E28" s="69">
        <f t="shared" si="8"/>
        <v>46196</v>
      </c>
      <c r="F28" s="70">
        <v>0.25</v>
      </c>
      <c r="G28" s="71">
        <f t="shared" si="13"/>
        <v>1</v>
      </c>
      <c r="H28" s="72">
        <f t="shared" si="3"/>
        <v>1540125.33</v>
      </c>
      <c r="I28" s="72">
        <v>1541363.59</v>
      </c>
      <c r="J28" s="72">
        <f t="shared" si="22"/>
        <v>1238.2600000000093</v>
      </c>
      <c r="K28" s="86">
        <f t="shared" si="23"/>
        <v>51.594166666667057</v>
      </c>
      <c r="L28" s="96"/>
    </row>
    <row r="29" spans="1:14">
      <c r="A29" s="73">
        <f t="shared" si="24"/>
        <v>23</v>
      </c>
      <c r="B29" s="69">
        <f t="shared" si="24"/>
        <v>46196</v>
      </c>
      <c r="C29" s="69">
        <f t="shared" si="2"/>
        <v>46196</v>
      </c>
      <c r="D29" s="70">
        <f t="shared" si="7"/>
        <v>0.25</v>
      </c>
      <c r="E29" s="69">
        <f t="shared" si="8"/>
        <v>46197</v>
      </c>
      <c r="F29" s="70">
        <v>0.25</v>
      </c>
      <c r="G29" s="71">
        <f t="shared" si="13"/>
        <v>1</v>
      </c>
      <c r="H29" s="72">
        <f t="shared" si="3"/>
        <v>1541363.59</v>
      </c>
      <c r="I29" s="72">
        <v>1542581.73</v>
      </c>
      <c r="J29" s="72">
        <f t="shared" si="22"/>
        <v>1218.1399999998976</v>
      </c>
      <c r="K29" s="86">
        <f t="shared" si="23"/>
        <v>50.755833333329065</v>
      </c>
      <c r="L29" s="96"/>
    </row>
    <row r="30" spans="1:14">
      <c r="A30" s="73">
        <f t="shared" si="24"/>
        <v>24</v>
      </c>
      <c r="B30" s="69">
        <f t="shared" si="24"/>
        <v>46197</v>
      </c>
      <c r="C30" s="69">
        <f t="shared" si="2"/>
        <v>46197</v>
      </c>
      <c r="D30" s="70">
        <f t="shared" si="7"/>
        <v>0.25</v>
      </c>
      <c r="E30" s="69">
        <f t="shared" si="8"/>
        <v>46198</v>
      </c>
      <c r="F30" s="70">
        <v>0.25</v>
      </c>
      <c r="G30" s="71">
        <f t="shared" si="13"/>
        <v>1</v>
      </c>
      <c r="H30" s="72">
        <f t="shared" si="3"/>
        <v>1542581.73</v>
      </c>
      <c r="I30" s="72">
        <v>1543819.79</v>
      </c>
      <c r="J30" s="72">
        <f t="shared" si="22"/>
        <v>1238.0600000000559</v>
      </c>
      <c r="K30" s="86">
        <f t="shared" si="23"/>
        <v>51.585833333335664</v>
      </c>
      <c r="L30" s="96"/>
    </row>
    <row r="31" spans="1:14">
      <c r="A31" s="73">
        <f t="shared" si="24"/>
        <v>25</v>
      </c>
      <c r="B31" s="69">
        <f t="shared" si="24"/>
        <v>46198</v>
      </c>
      <c r="C31" s="69">
        <f t="shared" si="2"/>
        <v>46198</v>
      </c>
      <c r="D31" s="70">
        <f t="shared" si="7"/>
        <v>0.25</v>
      </c>
      <c r="E31" s="69">
        <f t="shared" si="8"/>
        <v>46199</v>
      </c>
      <c r="F31" s="70">
        <v>0.25</v>
      </c>
      <c r="G31" s="71">
        <f t="shared" si="13"/>
        <v>1</v>
      </c>
      <c r="H31" s="72">
        <f t="shared" si="3"/>
        <v>1543819.79</v>
      </c>
      <c r="I31" s="72">
        <v>1545046.19</v>
      </c>
      <c r="J31" s="72">
        <f t="shared" si="22"/>
        <v>1226.3999999999069</v>
      </c>
      <c r="K31" s="86">
        <f t="shared" si="23"/>
        <v>51.099999999996122</v>
      </c>
      <c r="L31" s="96"/>
    </row>
    <row r="32" spans="1:14">
      <c r="A32" s="73">
        <f t="shared" si="24"/>
        <v>26</v>
      </c>
      <c r="B32" s="69">
        <f t="shared" si="24"/>
        <v>46199</v>
      </c>
      <c r="C32" s="69">
        <f t="shared" si="2"/>
        <v>46199</v>
      </c>
      <c r="D32" s="70">
        <f t="shared" si="7"/>
        <v>0.25</v>
      </c>
      <c r="E32" s="69">
        <f t="shared" si="8"/>
        <v>46200</v>
      </c>
      <c r="F32" s="70">
        <v>0.25</v>
      </c>
      <c r="G32" s="71">
        <f t="shared" si="13"/>
        <v>1</v>
      </c>
      <c r="H32" s="72">
        <f t="shared" si="3"/>
        <v>1545046.19</v>
      </c>
      <c r="I32" s="72">
        <v>1546210.11</v>
      </c>
      <c r="J32" s="72">
        <f t="shared" si="22"/>
        <v>1163.9200000001583</v>
      </c>
      <c r="K32" s="86">
        <f t="shared" si="23"/>
        <v>48.496666666673264</v>
      </c>
      <c r="L32" s="96"/>
    </row>
    <row r="33" spans="1:12">
      <c r="A33" s="73">
        <f t="shared" si="24"/>
        <v>27</v>
      </c>
      <c r="B33" s="69">
        <f t="shared" si="24"/>
        <v>46200</v>
      </c>
      <c r="C33" s="69">
        <f t="shared" si="2"/>
        <v>46200</v>
      </c>
      <c r="D33" s="70">
        <f t="shared" si="7"/>
        <v>0.25</v>
      </c>
      <c r="E33" s="69">
        <f t="shared" si="8"/>
        <v>46201</v>
      </c>
      <c r="F33" s="70">
        <v>0.25</v>
      </c>
      <c r="G33" s="71">
        <f t="shared" si="13"/>
        <v>1</v>
      </c>
      <c r="H33" s="72">
        <f t="shared" si="3"/>
        <v>1546210.11</v>
      </c>
      <c r="I33" s="72">
        <v>1547238.35</v>
      </c>
      <c r="J33" s="72">
        <f t="shared" si="22"/>
        <v>1028.2399999999907</v>
      </c>
      <c r="K33" s="86">
        <f t="shared" si="23"/>
        <v>42.843333333332943</v>
      </c>
      <c r="L33" s="96"/>
    </row>
    <row r="34" spans="1:12">
      <c r="A34" s="73">
        <f t="shared" si="24"/>
        <v>28</v>
      </c>
      <c r="B34" s="69">
        <f t="shared" si="24"/>
        <v>46201</v>
      </c>
      <c r="C34" s="69">
        <f t="shared" si="2"/>
        <v>46201</v>
      </c>
      <c r="D34" s="70">
        <f t="shared" si="7"/>
        <v>0.25</v>
      </c>
      <c r="E34" s="69">
        <f t="shared" si="8"/>
        <v>46202</v>
      </c>
      <c r="F34" s="70">
        <v>0.25</v>
      </c>
      <c r="G34" s="71">
        <f t="shared" si="13"/>
        <v>1</v>
      </c>
      <c r="H34" s="72">
        <f t="shared" si="3"/>
        <v>1547238.35</v>
      </c>
      <c r="I34" s="72">
        <v>1548299.81</v>
      </c>
      <c r="J34" s="72">
        <f t="shared" si="22"/>
        <v>1061.4599999999627</v>
      </c>
      <c r="K34" s="86">
        <f t="shared" si="23"/>
        <v>44.22749999999845</v>
      </c>
      <c r="L34" s="96"/>
    </row>
    <row r="35" spans="1:12">
      <c r="A35" s="73">
        <f t="shared" ref="A35:B35" si="25">A34+1</f>
        <v>29</v>
      </c>
      <c r="B35" s="69">
        <f t="shared" si="25"/>
        <v>46202</v>
      </c>
      <c r="C35" s="69">
        <f t="shared" ref="C35:C36" si="26">B35</f>
        <v>46202</v>
      </c>
      <c r="D35" s="70">
        <f t="shared" si="7"/>
        <v>0.25</v>
      </c>
      <c r="E35" s="69">
        <f t="shared" ref="E35:E36" si="27">C35+1</f>
        <v>46203</v>
      </c>
      <c r="F35" s="70">
        <v>0.25</v>
      </c>
      <c r="G35" s="71">
        <f t="shared" ref="G35:G36" si="28">IFERROR(((E35-C35)+(F35-D35)),"")</f>
        <v>1</v>
      </c>
      <c r="H35" s="72">
        <f t="shared" si="3"/>
        <v>1548299.81</v>
      </c>
      <c r="I35" s="72">
        <v>1549361.36</v>
      </c>
      <c r="J35" s="72">
        <f t="shared" si="22"/>
        <v>1061.5500000000466</v>
      </c>
      <c r="K35" s="86">
        <f t="shared" si="23"/>
        <v>44.231250000001943</v>
      </c>
      <c r="L35" s="96"/>
    </row>
    <row r="36" spans="1:12">
      <c r="A36" s="73">
        <f t="shared" ref="A36:B36" si="29">A35+1</f>
        <v>30</v>
      </c>
      <c r="B36" s="69">
        <f t="shared" si="29"/>
        <v>46203</v>
      </c>
      <c r="C36" s="69">
        <f t="shared" si="26"/>
        <v>46203</v>
      </c>
      <c r="D36" s="70">
        <f t="shared" si="7"/>
        <v>0.25</v>
      </c>
      <c r="E36" s="69">
        <f t="shared" si="27"/>
        <v>46204</v>
      </c>
      <c r="F36" s="70">
        <v>0.25</v>
      </c>
      <c r="G36" s="71">
        <f t="shared" si="28"/>
        <v>1</v>
      </c>
      <c r="H36" s="72">
        <f t="shared" si="3"/>
        <v>1549361.36</v>
      </c>
      <c r="I36" s="72">
        <v>1550493.29</v>
      </c>
      <c r="J36" s="72">
        <f t="shared" si="22"/>
        <v>1131.9299999999348</v>
      </c>
      <c r="K36" s="86">
        <f t="shared" si="23"/>
        <v>47.163749999997286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72"/>
      <c r="J37" s="72"/>
      <c r="K37" s="86"/>
      <c r="L37" s="96"/>
    </row>
    <row r="38" spans="1:12">
      <c r="A38" s="73"/>
      <c r="B38" s="69"/>
      <c r="C38" s="69"/>
      <c r="D38" s="70"/>
      <c r="E38" s="69"/>
      <c r="F38" s="70"/>
      <c r="G38" s="71"/>
      <c r="H38" s="72"/>
      <c r="I38" s="72"/>
      <c r="J38" s="72"/>
      <c r="K38" s="86"/>
      <c r="L38" s="96"/>
    </row>
    <row r="39" spans="1:12">
      <c r="A39" s="77" t="s">
        <v>7</v>
      </c>
      <c r="B39" s="78"/>
      <c r="C39" s="78"/>
      <c r="D39" s="78"/>
      <c r="E39" s="78"/>
      <c r="F39" s="78"/>
      <c r="G39" s="79">
        <f>SUM(G7:G38)</f>
        <v>30</v>
      </c>
      <c r="H39" s="80"/>
      <c r="I39" s="80"/>
      <c r="J39" s="88">
        <f>SUM(J7:J38)</f>
        <v>53320.989999999991</v>
      </c>
      <c r="K39" s="88">
        <f>AVERAGE(K7:K38)</f>
        <v>74.056930555555539</v>
      </c>
      <c r="L39" s="89"/>
    </row>
    <row r="40" spans="1:12">
      <c r="A40" s="81" t="s">
        <v>125</v>
      </c>
      <c r="B40" s="82"/>
      <c r="C40" s="82"/>
      <c r="D40" s="82"/>
      <c r="E40" s="82"/>
      <c r="F40" s="82"/>
      <c r="G40" s="83">
        <f>G39/SUMPRODUCT((G7:G38&gt;0)*1)</f>
        <v>1</v>
      </c>
      <c r="H40" s="84"/>
      <c r="I40" s="84"/>
      <c r="J40" s="84"/>
      <c r="K40" s="84">
        <f>K39/SUMPRODUCT((K7:K38&gt;0)*1)</f>
        <v>2.4685643518518514</v>
      </c>
      <c r="L40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6" ySplit="6" topLeftCell="G22" activePane="bottomRight" state="frozen"/>
      <selection pane="topRight"/>
      <selection pane="bottomLeft"/>
      <selection pane="bottomRight" activeCell="L29" sqref="L2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166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MAX(K7:K38)</f>
        <v>552.39833333335503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0.25</v>
      </c>
      <c r="E7" s="68">
        <f>C7+1</f>
        <v>46175</v>
      </c>
      <c r="F7" s="194">
        <v>0.25</v>
      </c>
      <c r="G7" s="71">
        <f>IFERROR(((E7-C7)+(F7-D7)),"")</f>
        <v>1</v>
      </c>
      <c r="H7" s="195">
        <v>5375623.25</v>
      </c>
      <c r="I7" s="195">
        <v>5385303.6900000004</v>
      </c>
      <c r="J7" s="72">
        <f t="shared" ref="J7" si="0">I7-H7</f>
        <v>9680.4400000004098</v>
      </c>
      <c r="K7" s="86">
        <f t="shared" ref="K7" si="1">J7/24</f>
        <v>403.35166666668374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4" si="2">B8</f>
        <v>46175</v>
      </c>
      <c r="D8" s="70">
        <f>D7</f>
        <v>0.25</v>
      </c>
      <c r="E8" s="69">
        <f>C8+1</f>
        <v>46176</v>
      </c>
      <c r="F8" s="70">
        <v>0.25</v>
      </c>
      <c r="G8" s="71">
        <f>IFERROR(((E8-C8)+(F8-D8)),"")</f>
        <v>1</v>
      </c>
      <c r="H8" s="72">
        <f t="shared" ref="H8:H36" si="3">I7</f>
        <v>5385303.6900000004</v>
      </c>
      <c r="I8" s="72">
        <v>5395398.5499999998</v>
      </c>
      <c r="J8" s="72">
        <f t="shared" ref="J8" si="4">I8-H8</f>
        <v>10094.859999999404</v>
      </c>
      <c r="K8" s="86">
        <f t="shared" ref="K8" si="5">J8/24</f>
        <v>420.61916666664183</v>
      </c>
      <c r="L8" s="96"/>
    </row>
    <row r="9" spans="1:12">
      <c r="A9" s="73">
        <f t="shared" ref="A9:B25" si="6">A8+1</f>
        <v>3</v>
      </c>
      <c r="B9" s="69">
        <f t="shared" si="6"/>
        <v>46176</v>
      </c>
      <c r="C9" s="69">
        <f t="shared" si="2"/>
        <v>46176</v>
      </c>
      <c r="D9" s="70">
        <f t="shared" ref="D9:D36" si="7">D8</f>
        <v>0.25</v>
      </c>
      <c r="E9" s="69">
        <f t="shared" ref="E9:E34" si="8">C9+1</f>
        <v>46177</v>
      </c>
      <c r="F9" s="70">
        <v>0.25</v>
      </c>
      <c r="G9" s="71">
        <f>IFERROR(((E9-C9)+(F9-D9)),"")</f>
        <v>1</v>
      </c>
      <c r="H9" s="72">
        <f t="shared" si="3"/>
        <v>5395398.5499999998</v>
      </c>
      <c r="I9" s="72">
        <v>5408656.1100000003</v>
      </c>
      <c r="J9" s="72">
        <f t="shared" ref="J9" si="9">I9-H9</f>
        <v>13257.560000000522</v>
      </c>
      <c r="K9" s="86">
        <f t="shared" ref="K9" si="10">J9/24</f>
        <v>552.39833333335503</v>
      </c>
      <c r="L9" s="96"/>
    </row>
    <row r="10" spans="1:12">
      <c r="A10" s="73">
        <f t="shared" si="6"/>
        <v>4</v>
      </c>
      <c r="B10" s="69">
        <f t="shared" si="6"/>
        <v>46177</v>
      </c>
      <c r="C10" s="69">
        <f t="shared" si="2"/>
        <v>46177</v>
      </c>
      <c r="D10" s="70">
        <f t="shared" si="7"/>
        <v>0.25</v>
      </c>
      <c r="E10" s="69">
        <f t="shared" si="8"/>
        <v>46178</v>
      </c>
      <c r="F10" s="70">
        <v>0.25</v>
      </c>
      <c r="G10" s="71">
        <f>IFERROR(((E10-C10)+(F10-D10)),"")</f>
        <v>1</v>
      </c>
      <c r="H10" s="72">
        <f t="shared" si="3"/>
        <v>5408656.1100000003</v>
      </c>
      <c r="I10" s="72">
        <v>5419993.5800000001</v>
      </c>
      <c r="J10" s="72">
        <f t="shared" ref="J10" si="11">I10-H10</f>
        <v>11337.469999999739</v>
      </c>
      <c r="K10" s="86">
        <f t="shared" ref="K10" si="12">J10/24</f>
        <v>472.39458333332249</v>
      </c>
      <c r="L10" s="36"/>
    </row>
    <row r="11" spans="1:12">
      <c r="A11" s="73">
        <f t="shared" si="6"/>
        <v>5</v>
      </c>
      <c r="B11" s="69">
        <f t="shared" ref="B11" si="13">B10+1</f>
        <v>46178</v>
      </c>
      <c r="C11" s="69">
        <f t="shared" ref="C11:C30" si="14">B11</f>
        <v>46178</v>
      </c>
      <c r="D11" s="70">
        <f t="shared" si="7"/>
        <v>0.25</v>
      </c>
      <c r="E11" s="69">
        <f t="shared" ref="E11:E30" si="15">C11+1</f>
        <v>46179</v>
      </c>
      <c r="F11" s="70">
        <v>0.25</v>
      </c>
      <c r="G11" s="71">
        <f t="shared" ref="G11:G30" si="16">IFERROR(((E11-C11)+(F11-D11)),"")</f>
        <v>1</v>
      </c>
      <c r="H11" s="72">
        <f t="shared" si="3"/>
        <v>5419993.5800000001</v>
      </c>
      <c r="I11" s="72">
        <v>5430636.5999999996</v>
      </c>
      <c r="J11" s="72">
        <f t="shared" ref="J11" si="17">I11-H11</f>
        <v>10643.019999999553</v>
      </c>
      <c r="K11" s="86">
        <f t="shared" ref="K11" si="18">J11/24</f>
        <v>443.45916666664806</v>
      </c>
      <c r="L11" s="96"/>
    </row>
    <row r="12" spans="1:12">
      <c r="A12" s="73">
        <f t="shared" si="6"/>
        <v>6</v>
      </c>
      <c r="B12" s="69">
        <f t="shared" ref="B12" si="19">B11+1</f>
        <v>46179</v>
      </c>
      <c r="C12" s="69">
        <f t="shared" si="14"/>
        <v>46179</v>
      </c>
      <c r="D12" s="70">
        <f t="shared" si="7"/>
        <v>0.25</v>
      </c>
      <c r="E12" s="69">
        <f t="shared" si="15"/>
        <v>46180</v>
      </c>
      <c r="F12" s="70">
        <v>0.25</v>
      </c>
      <c r="G12" s="71">
        <f t="shared" si="16"/>
        <v>1</v>
      </c>
      <c r="H12" s="72">
        <f t="shared" si="3"/>
        <v>5430636.5999999996</v>
      </c>
      <c r="I12" s="72">
        <v>5439567.0499999998</v>
      </c>
      <c r="J12" s="72">
        <f t="shared" ref="J12" si="20">I12-H12</f>
        <v>8930.4500000001863</v>
      </c>
      <c r="K12" s="86">
        <f t="shared" ref="K12" si="21">J12/24</f>
        <v>372.10208333334111</v>
      </c>
      <c r="L12" s="96"/>
    </row>
    <row r="13" spans="1:12">
      <c r="A13" s="73">
        <f t="shared" si="6"/>
        <v>7</v>
      </c>
      <c r="B13" s="69">
        <f t="shared" ref="B13" si="22">B12+1</f>
        <v>46180</v>
      </c>
      <c r="C13" s="69">
        <f t="shared" si="14"/>
        <v>46180</v>
      </c>
      <c r="D13" s="70">
        <f t="shared" si="7"/>
        <v>0.25</v>
      </c>
      <c r="E13" s="69">
        <f t="shared" si="15"/>
        <v>46181</v>
      </c>
      <c r="F13" s="70">
        <v>0.25</v>
      </c>
      <c r="G13" s="71">
        <f t="shared" si="16"/>
        <v>1</v>
      </c>
      <c r="H13" s="72">
        <f t="shared" si="3"/>
        <v>5439567.0499999998</v>
      </c>
      <c r="I13" s="72">
        <v>5449672.4100000001</v>
      </c>
      <c r="J13" s="72">
        <f t="shared" ref="J13" si="23">I13-H13</f>
        <v>10105.360000000335</v>
      </c>
      <c r="K13" s="86">
        <f t="shared" ref="K13" si="24">J13/24</f>
        <v>421.05666666668066</v>
      </c>
      <c r="L13" s="96"/>
    </row>
    <row r="14" spans="1:12">
      <c r="A14" s="73">
        <f t="shared" ref="A14:B14" si="25">A13+1</f>
        <v>8</v>
      </c>
      <c r="B14" s="69">
        <f t="shared" si="25"/>
        <v>46181</v>
      </c>
      <c r="C14" s="69">
        <f t="shared" si="14"/>
        <v>46181</v>
      </c>
      <c r="D14" s="70">
        <f t="shared" si="7"/>
        <v>0.25</v>
      </c>
      <c r="E14" s="69">
        <f t="shared" si="15"/>
        <v>46182</v>
      </c>
      <c r="F14" s="70">
        <v>0.25</v>
      </c>
      <c r="G14" s="71">
        <f t="shared" si="16"/>
        <v>1</v>
      </c>
      <c r="H14" s="72">
        <f t="shared" si="3"/>
        <v>5449672.4100000001</v>
      </c>
      <c r="I14" s="72">
        <v>5461340.9100000001</v>
      </c>
      <c r="J14" s="72">
        <f t="shared" ref="J14" si="26">I14-H14</f>
        <v>11668.5</v>
      </c>
      <c r="K14" s="86">
        <f t="shared" ref="K14" si="27">J14/24</f>
        <v>486.1875</v>
      </c>
      <c r="L14" s="96"/>
    </row>
    <row r="15" spans="1:12">
      <c r="A15" s="73">
        <f t="shared" ref="A15:B15" si="28">A14+1</f>
        <v>9</v>
      </c>
      <c r="B15" s="69">
        <f t="shared" si="28"/>
        <v>46182</v>
      </c>
      <c r="C15" s="69">
        <f t="shared" si="14"/>
        <v>46182</v>
      </c>
      <c r="D15" s="70">
        <f t="shared" si="7"/>
        <v>0.25</v>
      </c>
      <c r="E15" s="69">
        <f t="shared" si="15"/>
        <v>46183</v>
      </c>
      <c r="F15" s="70">
        <v>0.25</v>
      </c>
      <c r="G15" s="71">
        <f t="shared" si="16"/>
        <v>1</v>
      </c>
      <c r="H15" s="72">
        <f t="shared" si="3"/>
        <v>5461340.9100000001</v>
      </c>
      <c r="I15" s="72">
        <v>5472147.4900000002</v>
      </c>
      <c r="J15" s="72">
        <f t="shared" ref="J15:J36" si="29">I15-H15</f>
        <v>10806.580000000075</v>
      </c>
      <c r="K15" s="86">
        <f t="shared" ref="K15:K36" si="30">J15/24</f>
        <v>450.27416666666977</v>
      </c>
      <c r="L15" s="96"/>
    </row>
    <row r="16" spans="1:12">
      <c r="A16" s="73">
        <f t="shared" ref="A16:B16" si="31">A15+1</f>
        <v>10</v>
      </c>
      <c r="B16" s="69">
        <f t="shared" si="31"/>
        <v>46183</v>
      </c>
      <c r="C16" s="69">
        <f t="shared" si="14"/>
        <v>46183</v>
      </c>
      <c r="D16" s="70">
        <f t="shared" si="7"/>
        <v>0.25</v>
      </c>
      <c r="E16" s="69">
        <f t="shared" si="15"/>
        <v>46184</v>
      </c>
      <c r="F16" s="70">
        <v>0.25</v>
      </c>
      <c r="G16" s="71">
        <f t="shared" si="16"/>
        <v>1</v>
      </c>
      <c r="H16" s="72">
        <f t="shared" si="3"/>
        <v>5472147.4900000002</v>
      </c>
      <c r="I16" s="72">
        <v>5482708.5700000003</v>
      </c>
      <c r="J16" s="72">
        <f t="shared" si="29"/>
        <v>10561.080000000075</v>
      </c>
      <c r="K16" s="86">
        <f t="shared" si="30"/>
        <v>440.04500000000309</v>
      </c>
      <c r="L16" s="96"/>
    </row>
    <row r="17" spans="1:14">
      <c r="A17" s="73">
        <f t="shared" si="6"/>
        <v>11</v>
      </c>
      <c r="B17" s="69">
        <f t="shared" ref="B17" si="32">B16+1</f>
        <v>46184</v>
      </c>
      <c r="C17" s="69">
        <f t="shared" si="14"/>
        <v>46184</v>
      </c>
      <c r="D17" s="70">
        <f t="shared" si="7"/>
        <v>0.25</v>
      </c>
      <c r="E17" s="69">
        <f t="shared" si="15"/>
        <v>46185</v>
      </c>
      <c r="F17" s="70">
        <v>0.25</v>
      </c>
      <c r="G17" s="71">
        <f t="shared" si="16"/>
        <v>1</v>
      </c>
      <c r="H17" s="72">
        <f t="shared" si="3"/>
        <v>5482708.5700000003</v>
      </c>
      <c r="I17" s="72">
        <v>5489127.0499999998</v>
      </c>
      <c r="J17" s="72">
        <f t="shared" si="29"/>
        <v>6418.4799999995157</v>
      </c>
      <c r="K17" s="86">
        <f t="shared" si="30"/>
        <v>267.43666666664649</v>
      </c>
      <c r="L17" s="96"/>
    </row>
    <row r="18" spans="1:14">
      <c r="A18" s="73">
        <f t="shared" si="6"/>
        <v>12</v>
      </c>
      <c r="B18" s="69">
        <f t="shared" ref="B18" si="33">B17+1</f>
        <v>46185</v>
      </c>
      <c r="C18" s="69">
        <f t="shared" si="14"/>
        <v>46185</v>
      </c>
      <c r="D18" s="70">
        <f t="shared" si="7"/>
        <v>0.25</v>
      </c>
      <c r="E18" s="69">
        <f t="shared" si="15"/>
        <v>46186</v>
      </c>
      <c r="F18" s="70">
        <v>0.25</v>
      </c>
      <c r="G18" s="71">
        <f t="shared" si="16"/>
        <v>1</v>
      </c>
      <c r="H18" s="72">
        <f t="shared" si="3"/>
        <v>5489127.0499999998</v>
      </c>
      <c r="I18" s="72">
        <v>5500506.6900000004</v>
      </c>
      <c r="J18" s="72">
        <f t="shared" si="29"/>
        <v>11379.640000000596</v>
      </c>
      <c r="K18" s="86">
        <f t="shared" si="30"/>
        <v>474.15166666669148</v>
      </c>
      <c r="L18" s="96"/>
    </row>
    <row r="19" spans="1:14">
      <c r="A19" s="73">
        <f t="shared" si="6"/>
        <v>13</v>
      </c>
      <c r="B19" s="69">
        <f t="shared" ref="B19" si="34">B18+1</f>
        <v>46186</v>
      </c>
      <c r="C19" s="69">
        <f t="shared" si="14"/>
        <v>46186</v>
      </c>
      <c r="D19" s="70">
        <f t="shared" si="7"/>
        <v>0.25</v>
      </c>
      <c r="E19" s="69">
        <f t="shared" si="15"/>
        <v>46187</v>
      </c>
      <c r="F19" s="70">
        <v>0.25</v>
      </c>
      <c r="G19" s="71">
        <f t="shared" si="16"/>
        <v>1</v>
      </c>
      <c r="H19" s="72">
        <f t="shared" si="3"/>
        <v>5500506.6900000004</v>
      </c>
      <c r="I19" s="72">
        <v>5513419.0700000003</v>
      </c>
      <c r="J19" s="72">
        <f t="shared" si="29"/>
        <v>12912.379999999888</v>
      </c>
      <c r="K19" s="86">
        <f t="shared" si="30"/>
        <v>538.01583333332871</v>
      </c>
      <c r="L19" s="96"/>
      <c r="N19" s="3"/>
    </row>
    <row r="20" spans="1:14">
      <c r="A20" s="73">
        <f t="shared" si="6"/>
        <v>14</v>
      </c>
      <c r="B20" s="69">
        <f t="shared" ref="B20" si="35">B19+1</f>
        <v>46187</v>
      </c>
      <c r="C20" s="69">
        <f t="shared" si="14"/>
        <v>46187</v>
      </c>
      <c r="D20" s="70">
        <f t="shared" si="7"/>
        <v>0.25</v>
      </c>
      <c r="E20" s="69">
        <f t="shared" si="15"/>
        <v>46188</v>
      </c>
      <c r="F20" s="70">
        <v>0.25</v>
      </c>
      <c r="G20" s="71">
        <f t="shared" si="16"/>
        <v>1</v>
      </c>
      <c r="H20" s="72">
        <f t="shared" si="3"/>
        <v>5513419.0700000003</v>
      </c>
      <c r="I20" s="72">
        <v>5524768.3499999996</v>
      </c>
      <c r="J20" s="72">
        <f t="shared" si="29"/>
        <v>11349.279999999329</v>
      </c>
      <c r="K20" s="86">
        <f t="shared" si="30"/>
        <v>472.88666666663875</v>
      </c>
      <c r="L20" s="96"/>
    </row>
    <row r="21" spans="1:14">
      <c r="A21" s="73">
        <f t="shared" si="6"/>
        <v>15</v>
      </c>
      <c r="B21" s="69">
        <f t="shared" ref="B21" si="36">B20+1</f>
        <v>46188</v>
      </c>
      <c r="C21" s="69">
        <f t="shared" si="14"/>
        <v>46188</v>
      </c>
      <c r="D21" s="70">
        <f t="shared" si="7"/>
        <v>0.25</v>
      </c>
      <c r="E21" s="69">
        <f t="shared" si="15"/>
        <v>46189</v>
      </c>
      <c r="F21" s="70">
        <v>0.25</v>
      </c>
      <c r="G21" s="71">
        <f t="shared" si="16"/>
        <v>1</v>
      </c>
      <c r="H21" s="72">
        <f t="shared" si="3"/>
        <v>5524768.3499999996</v>
      </c>
      <c r="I21" s="72">
        <v>5536428.9900000002</v>
      </c>
      <c r="J21" s="72">
        <f t="shared" si="29"/>
        <v>11660.640000000596</v>
      </c>
      <c r="K21" s="86">
        <f t="shared" si="30"/>
        <v>485.86000000002485</v>
      </c>
      <c r="L21" s="96"/>
    </row>
    <row r="22" spans="1:14">
      <c r="A22" s="73">
        <f t="shared" si="6"/>
        <v>16</v>
      </c>
      <c r="B22" s="69">
        <f t="shared" ref="B22" si="37">B21+1</f>
        <v>46189</v>
      </c>
      <c r="C22" s="69">
        <f t="shared" si="14"/>
        <v>46189</v>
      </c>
      <c r="D22" s="70">
        <f t="shared" si="7"/>
        <v>0.25</v>
      </c>
      <c r="E22" s="69">
        <f t="shared" si="15"/>
        <v>46190</v>
      </c>
      <c r="F22" s="70">
        <v>0.25</v>
      </c>
      <c r="G22" s="71">
        <f t="shared" si="16"/>
        <v>1</v>
      </c>
      <c r="H22" s="72">
        <f t="shared" si="3"/>
        <v>5536428.9900000002</v>
      </c>
      <c r="I22" s="72">
        <v>5547317.0499999998</v>
      </c>
      <c r="J22" s="72">
        <f t="shared" si="29"/>
        <v>10888.05999999959</v>
      </c>
      <c r="K22" s="86">
        <f t="shared" si="30"/>
        <v>453.66916666664957</v>
      </c>
      <c r="L22" s="96"/>
    </row>
    <row r="23" spans="1:14">
      <c r="A23" s="73">
        <f t="shared" si="6"/>
        <v>17</v>
      </c>
      <c r="B23" s="69">
        <f t="shared" ref="B23" si="38">B22+1</f>
        <v>46190</v>
      </c>
      <c r="C23" s="69">
        <f t="shared" si="14"/>
        <v>46190</v>
      </c>
      <c r="D23" s="70">
        <f t="shared" si="7"/>
        <v>0.25</v>
      </c>
      <c r="E23" s="69">
        <f t="shared" si="15"/>
        <v>46191</v>
      </c>
      <c r="F23" s="70">
        <v>0.25</v>
      </c>
      <c r="G23" s="71">
        <f t="shared" si="16"/>
        <v>1</v>
      </c>
      <c r="H23" s="72">
        <f t="shared" si="3"/>
        <v>5547317.0499999998</v>
      </c>
      <c r="I23" s="72">
        <v>5556070.5300000003</v>
      </c>
      <c r="J23" s="72">
        <f t="shared" si="29"/>
        <v>8753.480000000447</v>
      </c>
      <c r="K23" s="86">
        <f t="shared" si="30"/>
        <v>364.72833333335194</v>
      </c>
      <c r="L23" s="96"/>
    </row>
    <row r="24" spans="1:14">
      <c r="A24" s="73">
        <f t="shared" si="6"/>
        <v>18</v>
      </c>
      <c r="B24" s="69">
        <f t="shared" ref="B24" si="39">B23+1</f>
        <v>46191</v>
      </c>
      <c r="C24" s="69">
        <f t="shared" si="14"/>
        <v>46191</v>
      </c>
      <c r="D24" s="70">
        <f t="shared" si="7"/>
        <v>0.25</v>
      </c>
      <c r="E24" s="69">
        <f t="shared" si="15"/>
        <v>46192</v>
      </c>
      <c r="F24" s="70">
        <v>0.25</v>
      </c>
      <c r="G24" s="71">
        <f t="shared" si="16"/>
        <v>1</v>
      </c>
      <c r="H24" s="72">
        <f t="shared" si="3"/>
        <v>5556070.5300000003</v>
      </c>
      <c r="I24" s="72">
        <v>5567008.1799999997</v>
      </c>
      <c r="J24" s="72">
        <f t="shared" si="29"/>
        <v>10937.649999999441</v>
      </c>
      <c r="K24" s="86">
        <f t="shared" si="30"/>
        <v>455.7354166666434</v>
      </c>
      <c r="L24" s="96"/>
    </row>
    <row r="25" spans="1:14">
      <c r="A25" s="73">
        <f t="shared" si="6"/>
        <v>19</v>
      </c>
      <c r="B25" s="69">
        <f t="shared" ref="B25" si="40">B24+1</f>
        <v>46192</v>
      </c>
      <c r="C25" s="69">
        <f t="shared" si="14"/>
        <v>46192</v>
      </c>
      <c r="D25" s="70">
        <f t="shared" si="7"/>
        <v>0.25</v>
      </c>
      <c r="E25" s="69">
        <f t="shared" si="15"/>
        <v>46193</v>
      </c>
      <c r="F25" s="70">
        <v>0.25</v>
      </c>
      <c r="G25" s="71">
        <f t="shared" si="16"/>
        <v>1</v>
      </c>
      <c r="H25" s="72">
        <f t="shared" si="3"/>
        <v>5567008.1799999997</v>
      </c>
      <c r="I25" s="72">
        <v>5577194.4900000002</v>
      </c>
      <c r="J25" s="72">
        <f t="shared" si="29"/>
        <v>10186.310000000522</v>
      </c>
      <c r="K25" s="86">
        <f t="shared" si="30"/>
        <v>424.42958333335508</v>
      </c>
      <c r="L25" s="96"/>
    </row>
    <row r="26" spans="1:14">
      <c r="A26" s="73">
        <f t="shared" ref="A26:B34" si="41">A25+1</f>
        <v>20</v>
      </c>
      <c r="B26" s="69">
        <f t="shared" si="41"/>
        <v>46193</v>
      </c>
      <c r="C26" s="69">
        <f t="shared" si="14"/>
        <v>46193</v>
      </c>
      <c r="D26" s="70">
        <f t="shared" si="7"/>
        <v>0.25</v>
      </c>
      <c r="E26" s="69">
        <f t="shared" si="15"/>
        <v>46194</v>
      </c>
      <c r="F26" s="70">
        <v>0.25</v>
      </c>
      <c r="G26" s="71">
        <f t="shared" si="16"/>
        <v>1</v>
      </c>
      <c r="H26" s="72">
        <f t="shared" si="3"/>
        <v>5577194.4900000002</v>
      </c>
      <c r="I26" s="72">
        <v>5588052.3600000003</v>
      </c>
      <c r="J26" s="72">
        <f t="shared" si="29"/>
        <v>10857.870000000112</v>
      </c>
      <c r="K26" s="86">
        <f t="shared" si="30"/>
        <v>452.41125000000466</v>
      </c>
      <c r="L26" s="96"/>
    </row>
    <row r="27" spans="1:14">
      <c r="A27" s="73">
        <f t="shared" si="41"/>
        <v>21</v>
      </c>
      <c r="B27" s="69">
        <f t="shared" si="41"/>
        <v>46194</v>
      </c>
      <c r="C27" s="69">
        <f t="shared" si="14"/>
        <v>46194</v>
      </c>
      <c r="D27" s="70">
        <f t="shared" si="7"/>
        <v>0.25</v>
      </c>
      <c r="E27" s="69">
        <f t="shared" si="15"/>
        <v>46195</v>
      </c>
      <c r="F27" s="70">
        <v>0.25</v>
      </c>
      <c r="G27" s="71">
        <f t="shared" si="16"/>
        <v>1</v>
      </c>
      <c r="H27" s="72">
        <f t="shared" si="3"/>
        <v>5588052.3600000003</v>
      </c>
      <c r="I27" s="72">
        <v>5597532.0800000001</v>
      </c>
      <c r="J27" s="72">
        <f t="shared" si="29"/>
        <v>9479.7199999997392</v>
      </c>
      <c r="K27" s="86">
        <f t="shared" si="30"/>
        <v>394.98833333332249</v>
      </c>
      <c r="L27" s="96"/>
    </row>
    <row r="28" spans="1:14">
      <c r="A28" s="73">
        <f t="shared" si="41"/>
        <v>22</v>
      </c>
      <c r="B28" s="69">
        <f t="shared" si="41"/>
        <v>46195</v>
      </c>
      <c r="C28" s="69">
        <f t="shared" si="14"/>
        <v>46195</v>
      </c>
      <c r="D28" s="70">
        <f t="shared" si="7"/>
        <v>0.25</v>
      </c>
      <c r="E28" s="69">
        <f t="shared" si="15"/>
        <v>46196</v>
      </c>
      <c r="F28" s="70">
        <v>0.25</v>
      </c>
      <c r="G28" s="71">
        <f t="shared" si="16"/>
        <v>1</v>
      </c>
      <c r="H28" s="72">
        <f t="shared" si="3"/>
        <v>5597532.0800000001</v>
      </c>
      <c r="I28" s="72">
        <v>5610718.1399999997</v>
      </c>
      <c r="J28" s="72">
        <f t="shared" si="29"/>
        <v>13186.05999999959</v>
      </c>
      <c r="K28" s="86">
        <f t="shared" si="30"/>
        <v>549.41916666664963</v>
      </c>
      <c r="L28" s="96"/>
    </row>
    <row r="29" spans="1:14">
      <c r="A29" s="73">
        <f t="shared" si="41"/>
        <v>23</v>
      </c>
      <c r="B29" s="69">
        <f t="shared" si="41"/>
        <v>46196</v>
      </c>
      <c r="C29" s="69">
        <f t="shared" si="14"/>
        <v>46196</v>
      </c>
      <c r="D29" s="70">
        <f t="shared" si="7"/>
        <v>0.25</v>
      </c>
      <c r="E29" s="69">
        <f t="shared" si="15"/>
        <v>46197</v>
      </c>
      <c r="F29" s="70">
        <v>0.25</v>
      </c>
      <c r="G29" s="71">
        <f t="shared" si="16"/>
        <v>1</v>
      </c>
      <c r="H29" s="72">
        <f t="shared" si="3"/>
        <v>5610718.1399999997</v>
      </c>
      <c r="I29" s="72">
        <v>5623720.6200000001</v>
      </c>
      <c r="J29" s="72">
        <f t="shared" si="29"/>
        <v>13002.480000000447</v>
      </c>
      <c r="K29" s="86">
        <f t="shared" si="30"/>
        <v>541.77000000001863</v>
      </c>
      <c r="L29" s="96"/>
    </row>
    <row r="30" spans="1:14">
      <c r="A30" s="73">
        <f t="shared" si="41"/>
        <v>24</v>
      </c>
      <c r="B30" s="69">
        <f t="shared" si="41"/>
        <v>46197</v>
      </c>
      <c r="C30" s="69">
        <f t="shared" si="14"/>
        <v>46197</v>
      </c>
      <c r="D30" s="70">
        <f t="shared" si="7"/>
        <v>0.25</v>
      </c>
      <c r="E30" s="69">
        <f t="shared" si="15"/>
        <v>46198</v>
      </c>
      <c r="F30" s="70">
        <v>0.25</v>
      </c>
      <c r="G30" s="71">
        <f t="shared" si="16"/>
        <v>1</v>
      </c>
      <c r="H30" s="72">
        <f t="shared" si="3"/>
        <v>5623720.6200000001</v>
      </c>
      <c r="I30" s="72">
        <v>5635891.7400000002</v>
      </c>
      <c r="J30" s="72">
        <f t="shared" si="29"/>
        <v>12171.120000000112</v>
      </c>
      <c r="K30" s="86">
        <f t="shared" si="30"/>
        <v>507.13000000000466</v>
      </c>
      <c r="L30" s="96"/>
    </row>
    <row r="31" spans="1:14">
      <c r="A31" s="73">
        <f t="shared" si="41"/>
        <v>25</v>
      </c>
      <c r="B31" s="69">
        <f t="shared" si="41"/>
        <v>46198</v>
      </c>
      <c r="C31" s="69">
        <f t="shared" si="2"/>
        <v>46198</v>
      </c>
      <c r="D31" s="70">
        <f t="shared" si="7"/>
        <v>0.25</v>
      </c>
      <c r="E31" s="69">
        <f t="shared" si="8"/>
        <v>46199</v>
      </c>
      <c r="F31" s="70">
        <v>0.25</v>
      </c>
      <c r="G31" s="71">
        <f t="shared" ref="G31:G34" si="42">IFERROR(((E31-C31)+(F31-D31)),"")</f>
        <v>1</v>
      </c>
      <c r="H31" s="72">
        <f t="shared" si="3"/>
        <v>5635891.7400000002</v>
      </c>
      <c r="I31" s="72">
        <v>5645996.1799999997</v>
      </c>
      <c r="J31" s="72">
        <f t="shared" si="29"/>
        <v>10104.439999999478</v>
      </c>
      <c r="K31" s="86">
        <f t="shared" si="30"/>
        <v>421.0183333333116</v>
      </c>
      <c r="L31" s="96"/>
    </row>
    <row r="32" spans="1:14">
      <c r="A32" s="73">
        <f t="shared" si="41"/>
        <v>26</v>
      </c>
      <c r="B32" s="69">
        <f t="shared" si="41"/>
        <v>46199</v>
      </c>
      <c r="C32" s="69">
        <f t="shared" si="2"/>
        <v>46199</v>
      </c>
      <c r="D32" s="70">
        <f t="shared" si="7"/>
        <v>0.25</v>
      </c>
      <c r="E32" s="69">
        <f t="shared" si="8"/>
        <v>46200</v>
      </c>
      <c r="F32" s="70">
        <v>0.25</v>
      </c>
      <c r="G32" s="71">
        <f t="shared" si="42"/>
        <v>1</v>
      </c>
      <c r="H32" s="72">
        <f t="shared" si="3"/>
        <v>5645996.1799999997</v>
      </c>
      <c r="I32" s="72">
        <v>5656116.1500000004</v>
      </c>
      <c r="J32" s="72">
        <f t="shared" si="29"/>
        <v>10119.970000000671</v>
      </c>
      <c r="K32" s="86">
        <f t="shared" si="30"/>
        <v>421.66541666669463</v>
      </c>
      <c r="L32" s="96"/>
    </row>
    <row r="33" spans="1:12">
      <c r="A33" s="73">
        <f t="shared" si="41"/>
        <v>27</v>
      </c>
      <c r="B33" s="69">
        <f t="shared" si="41"/>
        <v>46200</v>
      </c>
      <c r="C33" s="69">
        <f t="shared" si="2"/>
        <v>46200</v>
      </c>
      <c r="D33" s="70">
        <f t="shared" si="7"/>
        <v>0.25</v>
      </c>
      <c r="E33" s="69">
        <f t="shared" si="8"/>
        <v>46201</v>
      </c>
      <c r="F33" s="70">
        <v>0.25</v>
      </c>
      <c r="G33" s="71">
        <f t="shared" si="42"/>
        <v>1</v>
      </c>
      <c r="H33" s="72">
        <f t="shared" si="3"/>
        <v>5656116.1500000004</v>
      </c>
      <c r="I33" s="195">
        <v>5666292.8600000003</v>
      </c>
      <c r="J33" s="72">
        <f t="shared" si="29"/>
        <v>10176.709999999963</v>
      </c>
      <c r="K33" s="86">
        <f t="shared" si="30"/>
        <v>424.0295833333318</v>
      </c>
      <c r="L33" s="96"/>
    </row>
    <row r="34" spans="1:12">
      <c r="A34" s="73">
        <f t="shared" si="41"/>
        <v>28</v>
      </c>
      <c r="B34" s="69">
        <f t="shared" si="41"/>
        <v>46201</v>
      </c>
      <c r="C34" s="69">
        <f t="shared" si="2"/>
        <v>46201</v>
      </c>
      <c r="D34" s="70">
        <f t="shared" si="7"/>
        <v>0.25</v>
      </c>
      <c r="E34" s="69">
        <f t="shared" si="8"/>
        <v>46202</v>
      </c>
      <c r="F34" s="70">
        <v>0.25</v>
      </c>
      <c r="G34" s="71">
        <f t="shared" si="42"/>
        <v>1</v>
      </c>
      <c r="H34" s="72">
        <f t="shared" si="3"/>
        <v>5666292.8600000003</v>
      </c>
      <c r="I34" s="195">
        <v>5674404.3499999996</v>
      </c>
      <c r="J34" s="72">
        <f t="shared" si="29"/>
        <v>8111.4899999992922</v>
      </c>
      <c r="K34" s="86">
        <f t="shared" si="30"/>
        <v>337.97874999997049</v>
      </c>
      <c r="L34" s="96"/>
    </row>
    <row r="35" spans="1:12">
      <c r="A35" s="73">
        <f t="shared" ref="A35:B35" si="43">A34+1</f>
        <v>29</v>
      </c>
      <c r="B35" s="69">
        <f t="shared" si="43"/>
        <v>46202</v>
      </c>
      <c r="C35" s="69">
        <f t="shared" ref="C35:C36" si="44">B35</f>
        <v>46202</v>
      </c>
      <c r="D35" s="70">
        <f t="shared" si="7"/>
        <v>0.25</v>
      </c>
      <c r="E35" s="69">
        <f t="shared" ref="E35:E36" si="45">C35+1</f>
        <v>46203</v>
      </c>
      <c r="F35" s="70">
        <v>0.25</v>
      </c>
      <c r="G35" s="71">
        <f t="shared" ref="G35:G36" si="46">IFERROR(((E35-C35)+(F35-D35)),"")</f>
        <v>1</v>
      </c>
      <c r="H35" s="72">
        <f t="shared" si="3"/>
        <v>5674404.3499999996</v>
      </c>
      <c r="I35" s="195">
        <v>5684068.8499999996</v>
      </c>
      <c r="J35" s="72">
        <f t="shared" si="29"/>
        <v>9664.5</v>
      </c>
      <c r="K35" s="86">
        <f t="shared" si="30"/>
        <v>402.6875</v>
      </c>
      <c r="L35" s="96"/>
    </row>
    <row r="36" spans="1:12">
      <c r="A36" s="73">
        <f t="shared" ref="A36:B36" si="47">A35+1</f>
        <v>30</v>
      </c>
      <c r="B36" s="69">
        <f t="shared" si="47"/>
        <v>46203</v>
      </c>
      <c r="C36" s="69">
        <f t="shared" si="44"/>
        <v>46203</v>
      </c>
      <c r="D36" s="70">
        <f t="shared" si="7"/>
        <v>0.25</v>
      </c>
      <c r="E36" s="69">
        <f t="shared" si="45"/>
        <v>46204</v>
      </c>
      <c r="F36" s="70">
        <v>0.25</v>
      </c>
      <c r="G36" s="71">
        <f t="shared" si="46"/>
        <v>1</v>
      </c>
      <c r="H36" s="72">
        <f t="shared" si="3"/>
        <v>5684068.8499999996</v>
      </c>
      <c r="I36" s="195">
        <v>5694869.2000000002</v>
      </c>
      <c r="J36" s="72">
        <f t="shared" si="29"/>
        <v>10800.350000000559</v>
      </c>
      <c r="K36" s="86">
        <f t="shared" si="30"/>
        <v>450.0145833333566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3"/>
      <c r="B38" s="69"/>
      <c r="C38" s="69"/>
      <c r="D38" s="70"/>
      <c r="E38" s="69"/>
      <c r="F38" s="70"/>
      <c r="G38" s="71"/>
      <c r="H38" s="72"/>
      <c r="I38" s="195"/>
      <c r="J38" s="72"/>
      <c r="K38" s="86"/>
      <c r="L38" s="96"/>
    </row>
    <row r="39" spans="1:12">
      <c r="A39" s="77" t="s">
        <v>7</v>
      </c>
      <c r="B39" s="78"/>
      <c r="C39" s="78"/>
      <c r="D39" s="78"/>
      <c r="E39" s="78"/>
      <c r="F39" s="78"/>
      <c r="G39" s="79">
        <f>SUM(G7:G38)</f>
        <v>30</v>
      </c>
      <c r="H39" s="80"/>
      <c r="I39" s="80"/>
      <c r="J39" s="88">
        <f>SUM(J7:J38)</f>
        <v>319245.95000000019</v>
      </c>
      <c r="K39" s="88">
        <f>AVERAGE(K7:K38)</f>
        <v>443.39715277777799</v>
      </c>
      <c r="L39" s="89"/>
    </row>
    <row r="40" spans="1:12">
      <c r="A40" s="81" t="s">
        <v>125</v>
      </c>
      <c r="B40" s="82"/>
      <c r="C40" s="82"/>
      <c r="D40" s="82"/>
      <c r="E40" s="82"/>
      <c r="F40" s="82"/>
      <c r="G40" s="83">
        <f>G39/SUMPRODUCT((G7:G38&gt;0)*1)</f>
        <v>1</v>
      </c>
      <c r="H40" s="84"/>
      <c r="I40" s="84"/>
      <c r="J40" s="84"/>
      <c r="K40" s="84">
        <f>K39/SUMPRODUCT((K7:K38&gt;0)*1)</f>
        <v>14.7799050925926</v>
      </c>
      <c r="L40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ySplit="7" topLeftCell="A26" activePane="bottomLeft" state="frozen"/>
      <selection pane="bottomLeft" activeCell="O31" sqref="O3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22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MAX(K7:K38)</f>
        <v>391.84458333333413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0.29166666666666702</v>
      </c>
      <c r="E7" s="68">
        <f>C7+1</f>
        <v>46175</v>
      </c>
      <c r="F7" s="194">
        <v>0.29166666666666702</v>
      </c>
      <c r="G7" s="71">
        <f>IFERROR(((E7-C7)+(F7-D7)),"")</f>
        <v>1</v>
      </c>
      <c r="H7" s="195">
        <v>3041399.01</v>
      </c>
      <c r="I7" s="195">
        <v>3045199.89</v>
      </c>
      <c r="J7" s="72">
        <f t="shared" ref="J7" si="0">I7-H7</f>
        <v>3800.8800000003539</v>
      </c>
      <c r="K7" s="86">
        <f t="shared" ref="K7" si="1">J7/24</f>
        <v>158.37000000001476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0.29166666666666702</v>
      </c>
      <c r="E8" s="69">
        <f>C8+1</f>
        <v>46176</v>
      </c>
      <c r="F8" s="70">
        <f>F7</f>
        <v>0.29166666666666702</v>
      </c>
      <c r="G8" s="71">
        <f>IFERROR(((E8-C8)+(F8-D8)),"")</f>
        <v>1</v>
      </c>
      <c r="H8" s="72">
        <f t="shared" ref="H8:H36" si="3">I7</f>
        <v>3045199.89</v>
      </c>
      <c r="I8" s="72">
        <v>3052999.25</v>
      </c>
      <c r="J8" s="72">
        <f t="shared" ref="J8" si="4">I8-H8</f>
        <v>7799.3599999998696</v>
      </c>
      <c r="K8" s="86">
        <f t="shared" ref="K8" si="5">J8/24</f>
        <v>324.9733333333279</v>
      </c>
      <c r="L8" s="96"/>
    </row>
    <row r="9" spans="1:12">
      <c r="A9" s="73">
        <f t="shared" ref="A9:B24" si="6">A8+1</f>
        <v>3</v>
      </c>
      <c r="B9" s="69">
        <f t="shared" si="6"/>
        <v>46176</v>
      </c>
      <c r="C9" s="69">
        <f t="shared" si="2"/>
        <v>46176</v>
      </c>
      <c r="D9" s="70">
        <f t="shared" ref="D9:F36" si="7">D8</f>
        <v>0.29166666666666702</v>
      </c>
      <c r="E9" s="69">
        <f t="shared" ref="E9:E36" si="8">C9+1</f>
        <v>46177</v>
      </c>
      <c r="F9" s="70">
        <f t="shared" si="7"/>
        <v>0.29166666666666702</v>
      </c>
      <c r="G9" s="71">
        <f>IFERROR(((E9-C9)+(F9-D9)),"")</f>
        <v>1</v>
      </c>
      <c r="H9" s="72">
        <f t="shared" si="3"/>
        <v>3052999.25</v>
      </c>
      <c r="I9" s="72">
        <v>3061716.48</v>
      </c>
      <c r="J9" s="72">
        <f t="shared" ref="J9" si="9">I9-H9</f>
        <v>8717.2299999999814</v>
      </c>
      <c r="K9" s="86">
        <f t="shared" ref="K9" si="10">J9/24</f>
        <v>363.21791666666587</v>
      </c>
      <c r="L9" s="96"/>
    </row>
    <row r="10" spans="1:12">
      <c r="A10" s="73">
        <f t="shared" si="6"/>
        <v>4</v>
      </c>
      <c r="B10" s="69">
        <f t="shared" si="6"/>
        <v>46177</v>
      </c>
      <c r="C10" s="69">
        <f t="shared" si="2"/>
        <v>46177</v>
      </c>
      <c r="D10" s="70">
        <f t="shared" si="7"/>
        <v>0.29166666666666702</v>
      </c>
      <c r="E10" s="69">
        <f t="shared" si="8"/>
        <v>46178</v>
      </c>
      <c r="F10" s="70">
        <f t="shared" si="7"/>
        <v>0.29166666666666702</v>
      </c>
      <c r="G10" s="71">
        <f>IFERROR(((E10-C10)+(F10-D10)),"")</f>
        <v>1</v>
      </c>
      <c r="H10" s="72">
        <f t="shared" si="3"/>
        <v>3061716.48</v>
      </c>
      <c r="I10" s="72">
        <v>3070527.59</v>
      </c>
      <c r="J10" s="72">
        <f t="shared" ref="J10" si="11">I10-H10</f>
        <v>8811.1099999998696</v>
      </c>
      <c r="K10" s="86">
        <f t="shared" ref="K10" si="12">J10/24</f>
        <v>367.1295833333279</v>
      </c>
      <c r="L10" s="36"/>
    </row>
    <row r="11" spans="1:12">
      <c r="A11" s="73">
        <f t="shared" si="6"/>
        <v>5</v>
      </c>
      <c r="B11" s="69">
        <f t="shared" si="6"/>
        <v>46178</v>
      </c>
      <c r="C11" s="69">
        <f t="shared" si="2"/>
        <v>46178</v>
      </c>
      <c r="D11" s="70">
        <f t="shared" si="7"/>
        <v>0.29166666666666702</v>
      </c>
      <c r="E11" s="69">
        <f t="shared" si="8"/>
        <v>46179</v>
      </c>
      <c r="F11" s="70">
        <f t="shared" si="7"/>
        <v>0.29166666666666702</v>
      </c>
      <c r="G11" s="71">
        <f t="shared" ref="G11:G36" si="13">IFERROR(((E11-C11)+(F11-D11)),"")</f>
        <v>1</v>
      </c>
      <c r="H11" s="72">
        <f t="shared" si="3"/>
        <v>3070527.59</v>
      </c>
      <c r="I11" s="72">
        <v>3079131.86</v>
      </c>
      <c r="J11" s="72">
        <f t="shared" ref="J11" si="14">I11-H11</f>
        <v>8604.2700000000186</v>
      </c>
      <c r="K11" s="86">
        <f t="shared" ref="K11" si="15">J11/24</f>
        <v>358.51125000000076</v>
      </c>
      <c r="L11" s="96"/>
    </row>
    <row r="12" spans="1:12">
      <c r="A12" s="73">
        <f t="shared" si="6"/>
        <v>6</v>
      </c>
      <c r="B12" s="69">
        <f t="shared" si="6"/>
        <v>46179</v>
      </c>
      <c r="C12" s="69">
        <f t="shared" si="2"/>
        <v>46179</v>
      </c>
      <c r="D12" s="70">
        <f t="shared" si="7"/>
        <v>0.29166666666666702</v>
      </c>
      <c r="E12" s="69">
        <f t="shared" si="8"/>
        <v>46180</v>
      </c>
      <c r="F12" s="70">
        <f t="shared" si="7"/>
        <v>0.29166666666666702</v>
      </c>
      <c r="G12" s="71">
        <f t="shared" si="13"/>
        <v>1</v>
      </c>
      <c r="H12" s="72">
        <f t="shared" si="3"/>
        <v>3079131.86</v>
      </c>
      <c r="I12" s="72">
        <v>3084921.68</v>
      </c>
      <c r="J12" s="72">
        <f t="shared" ref="J12" si="16">I12-H12</f>
        <v>5789.820000000298</v>
      </c>
      <c r="K12" s="86">
        <f t="shared" ref="K12" si="17">J12/24</f>
        <v>241.24250000001243</v>
      </c>
      <c r="L12" s="96"/>
    </row>
    <row r="13" spans="1:12">
      <c r="A13" s="73">
        <f t="shared" si="6"/>
        <v>7</v>
      </c>
      <c r="B13" s="69">
        <f t="shared" si="6"/>
        <v>46180</v>
      </c>
      <c r="C13" s="69">
        <f t="shared" si="2"/>
        <v>46180</v>
      </c>
      <c r="D13" s="70">
        <f t="shared" si="7"/>
        <v>0.29166666666666702</v>
      </c>
      <c r="E13" s="69">
        <f t="shared" si="8"/>
        <v>46181</v>
      </c>
      <c r="F13" s="70">
        <f t="shared" si="7"/>
        <v>0.29166666666666702</v>
      </c>
      <c r="G13" s="71">
        <f t="shared" si="13"/>
        <v>1</v>
      </c>
      <c r="H13" s="72">
        <f t="shared" si="3"/>
        <v>3084921.68</v>
      </c>
      <c r="I13" s="72">
        <v>3089073.98</v>
      </c>
      <c r="J13" s="72">
        <f t="shared" ref="J13" si="18">I13-H13</f>
        <v>4152.2999999998137</v>
      </c>
      <c r="K13" s="86">
        <f t="shared" ref="K13" si="19">J13/24</f>
        <v>173.01249999999223</v>
      </c>
      <c r="L13" s="96"/>
    </row>
    <row r="14" spans="1:12">
      <c r="A14" s="73">
        <f t="shared" si="6"/>
        <v>8</v>
      </c>
      <c r="B14" s="69">
        <f t="shared" si="6"/>
        <v>46181</v>
      </c>
      <c r="C14" s="69">
        <f t="shared" si="2"/>
        <v>46181</v>
      </c>
      <c r="D14" s="70">
        <f t="shared" si="7"/>
        <v>0.29166666666666702</v>
      </c>
      <c r="E14" s="69">
        <f t="shared" si="8"/>
        <v>46182</v>
      </c>
      <c r="F14" s="70">
        <f t="shared" si="7"/>
        <v>0.29166666666666702</v>
      </c>
      <c r="G14" s="71">
        <f t="shared" si="13"/>
        <v>1</v>
      </c>
      <c r="H14" s="72">
        <f t="shared" si="3"/>
        <v>3089073.98</v>
      </c>
      <c r="I14" s="72">
        <v>3098152.58</v>
      </c>
      <c r="J14" s="72">
        <f t="shared" ref="J14" si="20">I14-H14</f>
        <v>9078.6000000000931</v>
      </c>
      <c r="K14" s="86">
        <f t="shared" ref="K14" si="21">J14/24</f>
        <v>378.2750000000039</v>
      </c>
      <c r="L14" s="96"/>
    </row>
    <row r="15" spans="1:12">
      <c r="A15" s="73">
        <f t="shared" si="6"/>
        <v>9</v>
      </c>
      <c r="B15" s="69">
        <f t="shared" si="6"/>
        <v>46182</v>
      </c>
      <c r="C15" s="69">
        <f t="shared" si="2"/>
        <v>46182</v>
      </c>
      <c r="D15" s="70">
        <f t="shared" si="7"/>
        <v>0.29166666666666702</v>
      </c>
      <c r="E15" s="69">
        <f t="shared" si="8"/>
        <v>46183</v>
      </c>
      <c r="F15" s="70">
        <f t="shared" si="7"/>
        <v>0.29166666666666702</v>
      </c>
      <c r="G15" s="71">
        <f t="shared" si="13"/>
        <v>1</v>
      </c>
      <c r="H15" s="72">
        <f t="shared" si="3"/>
        <v>3098152.58</v>
      </c>
      <c r="I15" s="72">
        <v>3107556.85</v>
      </c>
      <c r="J15" s="72">
        <f t="shared" ref="J15:J36" si="22">I15-H15</f>
        <v>9404.2700000000186</v>
      </c>
      <c r="K15" s="86">
        <f t="shared" ref="K15:K36" si="23">J15/24</f>
        <v>391.84458333333413</v>
      </c>
      <c r="L15" s="96"/>
    </row>
    <row r="16" spans="1:12">
      <c r="A16" s="73">
        <f t="shared" si="6"/>
        <v>10</v>
      </c>
      <c r="B16" s="69">
        <f t="shared" si="6"/>
        <v>46183</v>
      </c>
      <c r="C16" s="69">
        <f t="shared" si="2"/>
        <v>46183</v>
      </c>
      <c r="D16" s="70">
        <f t="shared" si="7"/>
        <v>0.29166666666666702</v>
      </c>
      <c r="E16" s="69">
        <f t="shared" si="8"/>
        <v>46184</v>
      </c>
      <c r="F16" s="70">
        <f t="shared" si="7"/>
        <v>0.29166666666666702</v>
      </c>
      <c r="G16" s="71">
        <f t="shared" si="13"/>
        <v>1</v>
      </c>
      <c r="H16" s="72">
        <f t="shared" si="3"/>
        <v>3107556.85</v>
      </c>
      <c r="I16" s="72">
        <v>3116585.58</v>
      </c>
      <c r="J16" s="72">
        <f t="shared" si="22"/>
        <v>9028.7299999999814</v>
      </c>
      <c r="K16" s="86">
        <f t="shared" si="23"/>
        <v>376.19708333333256</v>
      </c>
      <c r="L16" s="96"/>
    </row>
    <row r="17" spans="1:14">
      <c r="A17" s="73">
        <f t="shared" si="6"/>
        <v>11</v>
      </c>
      <c r="B17" s="69">
        <f t="shared" si="6"/>
        <v>46184</v>
      </c>
      <c r="C17" s="69">
        <f t="shared" si="2"/>
        <v>46184</v>
      </c>
      <c r="D17" s="70">
        <f t="shared" si="7"/>
        <v>0.29166666666666702</v>
      </c>
      <c r="E17" s="69">
        <f t="shared" si="8"/>
        <v>46185</v>
      </c>
      <c r="F17" s="70">
        <f t="shared" si="7"/>
        <v>0.29166666666666702</v>
      </c>
      <c r="G17" s="71">
        <f t="shared" si="13"/>
        <v>1</v>
      </c>
      <c r="H17" s="72">
        <f t="shared" si="3"/>
        <v>3116585.58</v>
      </c>
      <c r="I17" s="72">
        <v>3125313.44</v>
      </c>
      <c r="J17" s="72">
        <f t="shared" si="22"/>
        <v>8727.8599999998696</v>
      </c>
      <c r="K17" s="86">
        <f t="shared" si="23"/>
        <v>363.6608333333279</v>
      </c>
      <c r="L17" s="96"/>
    </row>
    <row r="18" spans="1:14">
      <c r="A18" s="73">
        <f t="shared" si="6"/>
        <v>12</v>
      </c>
      <c r="B18" s="69">
        <f t="shared" si="6"/>
        <v>46185</v>
      </c>
      <c r="C18" s="69">
        <f t="shared" si="2"/>
        <v>46185</v>
      </c>
      <c r="D18" s="70">
        <f t="shared" si="7"/>
        <v>0.29166666666666702</v>
      </c>
      <c r="E18" s="69">
        <f t="shared" si="8"/>
        <v>46186</v>
      </c>
      <c r="F18" s="70">
        <f t="shared" si="7"/>
        <v>0.29166666666666702</v>
      </c>
      <c r="G18" s="71">
        <f t="shared" si="13"/>
        <v>1</v>
      </c>
      <c r="H18" s="72">
        <f t="shared" si="3"/>
        <v>3125313.44</v>
      </c>
      <c r="I18" s="72">
        <v>3133908.4</v>
      </c>
      <c r="J18" s="72">
        <f t="shared" si="22"/>
        <v>8594.9599999999627</v>
      </c>
      <c r="K18" s="86">
        <f t="shared" si="23"/>
        <v>358.1233333333318</v>
      </c>
      <c r="L18" s="96"/>
    </row>
    <row r="19" spans="1:14">
      <c r="A19" s="73">
        <f t="shared" si="6"/>
        <v>13</v>
      </c>
      <c r="B19" s="69">
        <f t="shared" si="6"/>
        <v>46186</v>
      </c>
      <c r="C19" s="69">
        <f t="shared" si="2"/>
        <v>46186</v>
      </c>
      <c r="D19" s="70">
        <f t="shared" si="7"/>
        <v>0.29166666666666702</v>
      </c>
      <c r="E19" s="69">
        <f t="shared" si="8"/>
        <v>46187</v>
      </c>
      <c r="F19" s="70">
        <f t="shared" si="7"/>
        <v>0.29166666666666702</v>
      </c>
      <c r="G19" s="71">
        <f t="shared" si="13"/>
        <v>1</v>
      </c>
      <c r="H19" s="72">
        <f t="shared" si="3"/>
        <v>3133908.4</v>
      </c>
      <c r="I19" s="72">
        <v>3139521.7</v>
      </c>
      <c r="J19" s="72">
        <f t="shared" si="22"/>
        <v>5613.3000000002794</v>
      </c>
      <c r="K19" s="86">
        <f t="shared" si="23"/>
        <v>233.88750000001164</v>
      </c>
      <c r="L19" s="96"/>
      <c r="N19" s="3"/>
    </row>
    <row r="20" spans="1:14">
      <c r="A20" s="73">
        <f t="shared" si="6"/>
        <v>14</v>
      </c>
      <c r="B20" s="69">
        <f t="shared" si="6"/>
        <v>46187</v>
      </c>
      <c r="C20" s="69">
        <f t="shared" si="2"/>
        <v>46187</v>
      </c>
      <c r="D20" s="70">
        <f t="shared" si="7"/>
        <v>0.29166666666666702</v>
      </c>
      <c r="E20" s="69">
        <f t="shared" si="8"/>
        <v>46188</v>
      </c>
      <c r="F20" s="70">
        <f t="shared" si="7"/>
        <v>0.29166666666666702</v>
      </c>
      <c r="G20" s="71">
        <f t="shared" si="13"/>
        <v>1</v>
      </c>
      <c r="H20" s="72">
        <f t="shared" si="3"/>
        <v>3139521.7</v>
      </c>
      <c r="I20" s="72">
        <v>3143771.08</v>
      </c>
      <c r="J20" s="72">
        <f t="shared" si="22"/>
        <v>4249.3799999998882</v>
      </c>
      <c r="K20" s="86">
        <f t="shared" si="23"/>
        <v>177.05749999999534</v>
      </c>
      <c r="L20" s="96"/>
    </row>
    <row r="21" spans="1:14">
      <c r="A21" s="73">
        <f t="shared" si="6"/>
        <v>15</v>
      </c>
      <c r="B21" s="69">
        <f t="shared" si="6"/>
        <v>46188</v>
      </c>
      <c r="C21" s="69">
        <f t="shared" si="2"/>
        <v>46188</v>
      </c>
      <c r="D21" s="70">
        <f t="shared" si="7"/>
        <v>0.29166666666666702</v>
      </c>
      <c r="E21" s="69">
        <f t="shared" si="8"/>
        <v>46189</v>
      </c>
      <c r="F21" s="70">
        <f t="shared" si="7"/>
        <v>0.29166666666666702</v>
      </c>
      <c r="G21" s="71">
        <f t="shared" si="13"/>
        <v>1</v>
      </c>
      <c r="H21" s="72">
        <f t="shared" si="3"/>
        <v>3143771.08</v>
      </c>
      <c r="I21" s="72">
        <v>3151335</v>
      </c>
      <c r="J21" s="72">
        <f t="shared" si="22"/>
        <v>7563.9199999999255</v>
      </c>
      <c r="K21" s="86">
        <f t="shared" si="23"/>
        <v>315.16333333333023</v>
      </c>
      <c r="L21" s="96"/>
    </row>
    <row r="22" spans="1:14">
      <c r="A22" s="73">
        <f t="shared" si="6"/>
        <v>16</v>
      </c>
      <c r="B22" s="69">
        <f t="shared" si="6"/>
        <v>46189</v>
      </c>
      <c r="C22" s="69">
        <f t="shared" si="2"/>
        <v>46189</v>
      </c>
      <c r="D22" s="70">
        <f t="shared" si="7"/>
        <v>0.29166666666666702</v>
      </c>
      <c r="E22" s="69">
        <f t="shared" si="8"/>
        <v>46190</v>
      </c>
      <c r="F22" s="70">
        <f t="shared" si="7"/>
        <v>0.29166666666666702</v>
      </c>
      <c r="G22" s="71">
        <f t="shared" si="13"/>
        <v>1</v>
      </c>
      <c r="H22" s="72">
        <f t="shared" si="3"/>
        <v>3151335</v>
      </c>
      <c r="I22" s="72">
        <v>3155408.4</v>
      </c>
      <c r="J22" s="72">
        <f t="shared" si="22"/>
        <v>4073.3999999999069</v>
      </c>
      <c r="K22" s="86">
        <f t="shared" si="23"/>
        <v>169.72499999999613</v>
      </c>
      <c r="L22" s="96"/>
    </row>
    <row r="23" spans="1:14">
      <c r="A23" s="73">
        <f t="shared" si="6"/>
        <v>17</v>
      </c>
      <c r="B23" s="69">
        <f t="shared" si="6"/>
        <v>46190</v>
      </c>
      <c r="C23" s="69">
        <f t="shared" si="2"/>
        <v>46190</v>
      </c>
      <c r="D23" s="70">
        <f t="shared" si="7"/>
        <v>0.29166666666666702</v>
      </c>
      <c r="E23" s="69">
        <f t="shared" si="8"/>
        <v>46191</v>
      </c>
      <c r="F23" s="70">
        <f t="shared" si="7"/>
        <v>0.29166666666666702</v>
      </c>
      <c r="G23" s="71">
        <f t="shared" si="13"/>
        <v>1</v>
      </c>
      <c r="H23" s="72">
        <f t="shared" si="3"/>
        <v>3155408.4</v>
      </c>
      <c r="I23" s="72">
        <v>3163709.43</v>
      </c>
      <c r="J23" s="72">
        <f t="shared" si="22"/>
        <v>8301.0300000002608</v>
      </c>
      <c r="K23" s="86">
        <f t="shared" si="23"/>
        <v>345.87625000001088</v>
      </c>
      <c r="L23" s="96"/>
    </row>
    <row r="24" spans="1:14">
      <c r="A24" s="73">
        <f t="shared" si="6"/>
        <v>18</v>
      </c>
      <c r="B24" s="69">
        <f t="shared" si="6"/>
        <v>46191</v>
      </c>
      <c r="C24" s="69">
        <f t="shared" si="2"/>
        <v>46191</v>
      </c>
      <c r="D24" s="70">
        <f t="shared" si="7"/>
        <v>0.29166666666666702</v>
      </c>
      <c r="E24" s="69">
        <f t="shared" si="8"/>
        <v>46192</v>
      </c>
      <c r="F24" s="70">
        <f t="shared" si="7"/>
        <v>0.29166666666666702</v>
      </c>
      <c r="G24" s="71">
        <f t="shared" si="13"/>
        <v>1</v>
      </c>
      <c r="H24" s="72">
        <f t="shared" si="3"/>
        <v>3163709.43</v>
      </c>
      <c r="I24" s="72">
        <v>3170103.05</v>
      </c>
      <c r="J24" s="72">
        <f t="shared" si="22"/>
        <v>6393.6199999996461</v>
      </c>
      <c r="K24" s="86">
        <f t="shared" si="23"/>
        <v>266.40083333331859</v>
      </c>
      <c r="L24" s="96"/>
    </row>
    <row r="25" spans="1:14">
      <c r="A25" s="73">
        <f t="shared" ref="A25:B36" si="24">A24+1</f>
        <v>19</v>
      </c>
      <c r="B25" s="69">
        <f t="shared" si="24"/>
        <v>46192</v>
      </c>
      <c r="C25" s="69">
        <f t="shared" si="2"/>
        <v>46192</v>
      </c>
      <c r="D25" s="70">
        <f t="shared" si="7"/>
        <v>0.29166666666666702</v>
      </c>
      <c r="E25" s="69">
        <f t="shared" si="8"/>
        <v>46193</v>
      </c>
      <c r="F25" s="70">
        <f t="shared" si="7"/>
        <v>0.29166666666666702</v>
      </c>
      <c r="G25" s="71">
        <f t="shared" si="13"/>
        <v>1</v>
      </c>
      <c r="H25" s="72">
        <f t="shared" si="3"/>
        <v>3170103.05</v>
      </c>
      <c r="I25" s="72">
        <v>3177324.77</v>
      </c>
      <c r="J25" s="72">
        <f t="shared" si="22"/>
        <v>7221.7200000002049</v>
      </c>
      <c r="K25" s="86">
        <f t="shared" si="23"/>
        <v>300.90500000000856</v>
      </c>
      <c r="L25" s="96"/>
    </row>
    <row r="26" spans="1:14">
      <c r="A26" s="73">
        <f t="shared" si="24"/>
        <v>20</v>
      </c>
      <c r="B26" s="69">
        <f t="shared" si="24"/>
        <v>46193</v>
      </c>
      <c r="C26" s="69">
        <f t="shared" si="2"/>
        <v>46193</v>
      </c>
      <c r="D26" s="70">
        <f t="shared" si="7"/>
        <v>0.29166666666666702</v>
      </c>
      <c r="E26" s="69">
        <f t="shared" si="8"/>
        <v>46194</v>
      </c>
      <c r="F26" s="70">
        <f t="shared" si="7"/>
        <v>0.29166666666666702</v>
      </c>
      <c r="G26" s="71">
        <f t="shared" si="13"/>
        <v>1</v>
      </c>
      <c r="H26" s="72">
        <f t="shared" si="3"/>
        <v>3177324.77</v>
      </c>
      <c r="I26" s="72">
        <v>3182467.46</v>
      </c>
      <c r="J26" s="72">
        <f t="shared" si="22"/>
        <v>5142.6899999999441</v>
      </c>
      <c r="K26" s="86">
        <f t="shared" si="23"/>
        <v>214.27874999999767</v>
      </c>
      <c r="L26" s="96"/>
    </row>
    <row r="27" spans="1:14">
      <c r="A27" s="73">
        <f t="shared" si="24"/>
        <v>21</v>
      </c>
      <c r="B27" s="69">
        <f t="shared" si="24"/>
        <v>46194</v>
      </c>
      <c r="C27" s="69">
        <f t="shared" si="2"/>
        <v>46194</v>
      </c>
      <c r="D27" s="70">
        <f t="shared" si="7"/>
        <v>0.29166666666666702</v>
      </c>
      <c r="E27" s="69">
        <f t="shared" si="8"/>
        <v>46195</v>
      </c>
      <c r="F27" s="70">
        <f t="shared" si="7"/>
        <v>0.29166666666666702</v>
      </c>
      <c r="G27" s="71">
        <f t="shared" si="13"/>
        <v>1</v>
      </c>
      <c r="H27" s="72">
        <f t="shared" si="3"/>
        <v>3182467.46</v>
      </c>
      <c r="I27" s="72">
        <v>3186496.59</v>
      </c>
      <c r="J27" s="72">
        <f t="shared" si="22"/>
        <v>4029.1299999998882</v>
      </c>
      <c r="K27" s="86">
        <f t="shared" si="23"/>
        <v>167.880416666662</v>
      </c>
      <c r="L27" s="96"/>
    </row>
    <row r="28" spans="1:14">
      <c r="A28" s="73">
        <f t="shared" si="24"/>
        <v>22</v>
      </c>
      <c r="B28" s="69">
        <f t="shared" si="24"/>
        <v>46195</v>
      </c>
      <c r="C28" s="69">
        <f t="shared" si="2"/>
        <v>46195</v>
      </c>
      <c r="D28" s="70">
        <f t="shared" si="7"/>
        <v>0.29166666666666702</v>
      </c>
      <c r="E28" s="69">
        <f t="shared" si="8"/>
        <v>46196</v>
      </c>
      <c r="F28" s="70">
        <f t="shared" si="7"/>
        <v>0.29166666666666702</v>
      </c>
      <c r="G28" s="71">
        <f t="shared" si="13"/>
        <v>1</v>
      </c>
      <c r="H28" s="72">
        <f t="shared" si="3"/>
        <v>3186496.59</v>
      </c>
      <c r="I28" s="72">
        <v>3193561.65</v>
      </c>
      <c r="J28" s="72">
        <f t="shared" si="22"/>
        <v>7065.0600000000559</v>
      </c>
      <c r="K28" s="86">
        <f t="shared" si="23"/>
        <v>294.37750000000233</v>
      </c>
      <c r="L28" s="96"/>
    </row>
    <row r="29" spans="1:14">
      <c r="A29" s="73">
        <f t="shared" si="24"/>
        <v>23</v>
      </c>
      <c r="B29" s="69">
        <f t="shared" si="24"/>
        <v>46196</v>
      </c>
      <c r="C29" s="69">
        <f t="shared" si="2"/>
        <v>46196</v>
      </c>
      <c r="D29" s="70">
        <f t="shared" si="7"/>
        <v>0.29166666666666702</v>
      </c>
      <c r="E29" s="69">
        <f t="shared" si="8"/>
        <v>46197</v>
      </c>
      <c r="F29" s="70">
        <f t="shared" si="7"/>
        <v>0.29166666666666702</v>
      </c>
      <c r="G29" s="71">
        <f t="shared" si="13"/>
        <v>1</v>
      </c>
      <c r="H29" s="72">
        <f t="shared" si="3"/>
        <v>3193561.65</v>
      </c>
      <c r="I29" s="72">
        <v>3200690.94</v>
      </c>
      <c r="J29" s="72">
        <f t="shared" si="22"/>
        <v>7129.2900000000373</v>
      </c>
      <c r="K29" s="86">
        <f t="shared" si="23"/>
        <v>297.05375000000157</v>
      </c>
      <c r="L29" s="96"/>
    </row>
    <row r="30" spans="1:14">
      <c r="A30" s="73">
        <f t="shared" si="24"/>
        <v>24</v>
      </c>
      <c r="B30" s="69">
        <f t="shared" si="24"/>
        <v>46197</v>
      </c>
      <c r="C30" s="69">
        <f t="shared" si="2"/>
        <v>46197</v>
      </c>
      <c r="D30" s="70">
        <f t="shared" si="7"/>
        <v>0.29166666666666702</v>
      </c>
      <c r="E30" s="69">
        <f t="shared" si="8"/>
        <v>46198</v>
      </c>
      <c r="F30" s="70">
        <f t="shared" si="7"/>
        <v>0.29166666666666702</v>
      </c>
      <c r="G30" s="71">
        <f t="shared" si="13"/>
        <v>1</v>
      </c>
      <c r="H30" s="72">
        <f t="shared" si="3"/>
        <v>3200690.94</v>
      </c>
      <c r="I30" s="72">
        <v>3206856.9</v>
      </c>
      <c r="J30" s="72">
        <f t="shared" si="22"/>
        <v>6165.9599999999627</v>
      </c>
      <c r="K30" s="86">
        <f t="shared" si="23"/>
        <v>256.91499999999843</v>
      </c>
      <c r="L30" s="96"/>
    </row>
    <row r="31" spans="1:14">
      <c r="A31" s="73">
        <f t="shared" si="24"/>
        <v>25</v>
      </c>
      <c r="B31" s="69">
        <f t="shared" si="24"/>
        <v>46198</v>
      </c>
      <c r="C31" s="69">
        <f t="shared" si="2"/>
        <v>46198</v>
      </c>
      <c r="D31" s="70">
        <f t="shared" si="7"/>
        <v>0.29166666666666702</v>
      </c>
      <c r="E31" s="69">
        <f t="shared" si="8"/>
        <v>46199</v>
      </c>
      <c r="F31" s="70">
        <f t="shared" si="7"/>
        <v>0.29166666666666702</v>
      </c>
      <c r="G31" s="71">
        <f t="shared" si="13"/>
        <v>1</v>
      </c>
      <c r="H31" s="72">
        <f t="shared" si="3"/>
        <v>3206856.9</v>
      </c>
      <c r="I31" s="72">
        <v>3214822.61</v>
      </c>
      <c r="J31" s="72">
        <f t="shared" si="22"/>
        <v>7965.7099999999627</v>
      </c>
      <c r="K31" s="86">
        <f t="shared" si="23"/>
        <v>331.9045833333318</v>
      </c>
      <c r="L31" s="96"/>
    </row>
    <row r="32" spans="1:14">
      <c r="A32" s="73">
        <f t="shared" si="24"/>
        <v>26</v>
      </c>
      <c r="B32" s="69">
        <f t="shared" si="24"/>
        <v>46199</v>
      </c>
      <c r="C32" s="69">
        <f t="shared" si="2"/>
        <v>46199</v>
      </c>
      <c r="D32" s="70">
        <f t="shared" si="7"/>
        <v>0.29166666666666702</v>
      </c>
      <c r="E32" s="69">
        <f t="shared" si="8"/>
        <v>46200</v>
      </c>
      <c r="F32" s="70">
        <f t="shared" si="7"/>
        <v>0.29166666666666702</v>
      </c>
      <c r="G32" s="71">
        <f t="shared" si="13"/>
        <v>1</v>
      </c>
      <c r="H32" s="72">
        <f t="shared" si="3"/>
        <v>3214822.61</v>
      </c>
      <c r="I32" s="72">
        <v>3220838.86</v>
      </c>
      <c r="J32" s="72">
        <f t="shared" si="22"/>
        <v>6016.25</v>
      </c>
      <c r="K32" s="86">
        <f t="shared" si="23"/>
        <v>250.67708333333334</v>
      </c>
      <c r="L32" s="96"/>
    </row>
    <row r="33" spans="1:12">
      <c r="A33" s="73">
        <f t="shared" si="24"/>
        <v>27</v>
      </c>
      <c r="B33" s="69">
        <f t="shared" si="24"/>
        <v>46200</v>
      </c>
      <c r="C33" s="69">
        <f t="shared" si="2"/>
        <v>46200</v>
      </c>
      <c r="D33" s="70">
        <f t="shared" si="7"/>
        <v>0.29166666666666702</v>
      </c>
      <c r="E33" s="69">
        <f t="shared" si="8"/>
        <v>46201</v>
      </c>
      <c r="F33" s="70">
        <f t="shared" si="7"/>
        <v>0.29166666666666702</v>
      </c>
      <c r="G33" s="71">
        <f t="shared" si="13"/>
        <v>1</v>
      </c>
      <c r="H33" s="72">
        <f t="shared" si="3"/>
        <v>3220838.86</v>
      </c>
      <c r="I33" s="195">
        <v>3225293.5</v>
      </c>
      <c r="J33" s="72">
        <f t="shared" si="22"/>
        <v>4454.6400000001304</v>
      </c>
      <c r="K33" s="86">
        <f t="shared" si="23"/>
        <v>185.61000000000544</v>
      </c>
      <c r="L33" s="96"/>
    </row>
    <row r="34" spans="1:12">
      <c r="A34" s="73">
        <f t="shared" si="24"/>
        <v>28</v>
      </c>
      <c r="B34" s="69">
        <f t="shared" si="24"/>
        <v>46201</v>
      </c>
      <c r="C34" s="69">
        <f t="shared" si="2"/>
        <v>46201</v>
      </c>
      <c r="D34" s="70">
        <f t="shared" si="7"/>
        <v>0.29166666666666702</v>
      </c>
      <c r="E34" s="69">
        <f t="shared" si="8"/>
        <v>46202</v>
      </c>
      <c r="F34" s="70">
        <f t="shared" si="7"/>
        <v>0.29166666666666702</v>
      </c>
      <c r="G34" s="71">
        <f t="shared" si="13"/>
        <v>1</v>
      </c>
      <c r="H34" s="72">
        <f t="shared" si="3"/>
        <v>3225293.5</v>
      </c>
      <c r="I34" s="195">
        <v>3229360.42</v>
      </c>
      <c r="J34" s="72">
        <f t="shared" si="22"/>
        <v>4066.9199999999255</v>
      </c>
      <c r="K34" s="86">
        <f t="shared" si="23"/>
        <v>169.45499999999689</v>
      </c>
      <c r="L34" s="96"/>
    </row>
    <row r="35" spans="1:12">
      <c r="A35" s="73">
        <f t="shared" si="24"/>
        <v>29</v>
      </c>
      <c r="B35" s="69">
        <f t="shared" si="24"/>
        <v>46202</v>
      </c>
      <c r="C35" s="69">
        <f t="shared" si="2"/>
        <v>46202</v>
      </c>
      <c r="D35" s="70">
        <f t="shared" si="7"/>
        <v>0.29166666666666702</v>
      </c>
      <c r="E35" s="69">
        <f t="shared" si="8"/>
        <v>46203</v>
      </c>
      <c r="F35" s="70">
        <f t="shared" si="7"/>
        <v>0.29166666666666702</v>
      </c>
      <c r="G35" s="71">
        <f t="shared" si="13"/>
        <v>1</v>
      </c>
      <c r="H35" s="72">
        <f t="shared" si="3"/>
        <v>3229360.42</v>
      </c>
      <c r="I35" s="195">
        <v>3236731.13</v>
      </c>
      <c r="J35" s="72">
        <f t="shared" si="22"/>
        <v>7370.7099999999627</v>
      </c>
      <c r="K35" s="86">
        <f t="shared" si="23"/>
        <v>307.11291666666511</v>
      </c>
      <c r="L35" s="96"/>
    </row>
    <row r="36" spans="1:12">
      <c r="A36" s="73">
        <f t="shared" si="24"/>
        <v>30</v>
      </c>
      <c r="B36" s="69">
        <f t="shared" si="24"/>
        <v>46203</v>
      </c>
      <c r="C36" s="69">
        <f t="shared" si="2"/>
        <v>46203</v>
      </c>
      <c r="D36" s="70">
        <f t="shared" si="7"/>
        <v>0.29166666666666702</v>
      </c>
      <c r="E36" s="69">
        <f t="shared" si="8"/>
        <v>46204</v>
      </c>
      <c r="F36" s="70">
        <f t="shared" si="7"/>
        <v>0.29166666666666702</v>
      </c>
      <c r="G36" s="71">
        <f t="shared" si="13"/>
        <v>1</v>
      </c>
      <c r="H36" s="72">
        <f t="shared" si="3"/>
        <v>3236731.13</v>
      </c>
      <c r="I36" s="195">
        <v>3244575.72</v>
      </c>
      <c r="J36" s="72">
        <f t="shared" si="22"/>
        <v>7844.5900000003166</v>
      </c>
      <c r="K36" s="86">
        <f t="shared" si="23"/>
        <v>326.85791666667984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3"/>
      <c r="B38" s="69"/>
      <c r="C38" s="69"/>
      <c r="D38" s="70"/>
      <c r="E38" s="69"/>
      <c r="F38" s="70"/>
      <c r="G38" s="71"/>
      <c r="H38" s="72"/>
      <c r="I38" s="195"/>
      <c r="J38" s="72"/>
      <c r="K38" s="86"/>
      <c r="L38" s="96"/>
    </row>
    <row r="39" spans="1:12">
      <c r="A39" s="77" t="s">
        <v>7</v>
      </c>
      <c r="B39" s="78"/>
      <c r="C39" s="78"/>
      <c r="D39" s="78"/>
      <c r="E39" s="78"/>
      <c r="F39" s="78"/>
      <c r="G39" s="79">
        <f>SUM(G7:G38)</f>
        <v>30</v>
      </c>
      <c r="H39" s="80"/>
      <c r="I39" s="80"/>
      <c r="J39" s="88">
        <f>SUM(J7:J38)</f>
        <v>203176.71000000043</v>
      </c>
      <c r="K39" s="88">
        <f>AVERAGE(K7:K38)</f>
        <v>282.18987500000065</v>
      </c>
      <c r="L39" s="89"/>
    </row>
    <row r="40" spans="1:12">
      <c r="A40" s="81" t="s">
        <v>125</v>
      </c>
      <c r="B40" s="82"/>
      <c r="C40" s="82"/>
      <c r="D40" s="82"/>
      <c r="E40" s="82"/>
      <c r="F40" s="82"/>
      <c r="G40" s="83">
        <f>G39/SUMPRODUCT((G7:G38&gt;0)*1)</f>
        <v>1</v>
      </c>
      <c r="H40" s="84"/>
      <c r="I40" s="84"/>
      <c r="J40" s="84"/>
      <c r="K40" s="84">
        <f>K39/SUMPRODUCT((K7:K38&gt;0)*1)</f>
        <v>9.4063291666666888</v>
      </c>
      <c r="L40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6" priority="2" operator="equal">
      <formula>"APC"</formula>
    </cfRule>
  </conditionalFormatting>
  <conditionalFormatting sqref="F11:F20">
    <cfRule type="cellIs" dxfId="25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2" ySplit="6" topLeftCell="C19" activePane="bottomRight" state="frozen"/>
      <selection pane="topRight"/>
      <selection pane="bottomLeft"/>
      <selection pane="bottomRight" activeCell="H36" sqref="H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40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62.613749999999222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0.25</v>
      </c>
      <c r="E7" s="68">
        <f>C7+1</f>
        <v>46175</v>
      </c>
      <c r="F7" s="194">
        <v>0.25</v>
      </c>
      <c r="G7" s="71">
        <f>IFERROR(((E7-C7)+(F7-D7)),"")</f>
        <v>1</v>
      </c>
      <c r="H7" s="195">
        <v>857371.41</v>
      </c>
      <c r="I7" s="195">
        <v>857371.41</v>
      </c>
      <c r="J7" s="72">
        <f t="shared" ref="J7" si="0">I7-H7</f>
        <v>0</v>
      </c>
      <c r="K7" s="86">
        <f t="shared" ref="K7" si="1">J7/24</f>
        <v>0</v>
      </c>
      <c r="L7" s="598" t="s">
        <v>163</v>
      </c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0.25</v>
      </c>
      <c r="E8" s="69">
        <f>C8+1</f>
        <v>46176</v>
      </c>
      <c r="F8" s="70">
        <v>0.25</v>
      </c>
      <c r="G8" s="71">
        <f>IFERROR(((E8-C8)+(F8-D8)),"")</f>
        <v>1</v>
      </c>
      <c r="H8" s="72">
        <f t="shared" ref="H8:H14" si="3">I7</f>
        <v>857371.41</v>
      </c>
      <c r="I8" s="72">
        <v>858874.14</v>
      </c>
      <c r="J8" s="72">
        <f t="shared" ref="J8" si="4">I8-H8</f>
        <v>1502.7299999999814</v>
      </c>
      <c r="K8" s="86">
        <f t="shared" ref="K8" si="5">J8/24</f>
        <v>62.613749999999222</v>
      </c>
      <c r="L8" s="96"/>
    </row>
    <row r="9" spans="1:12">
      <c r="A9" s="73">
        <f t="shared" ref="A9:B24" si="6">A8+1</f>
        <v>3</v>
      </c>
      <c r="B9" s="69">
        <f t="shared" si="6"/>
        <v>46176</v>
      </c>
      <c r="C9" s="69">
        <f t="shared" si="2"/>
        <v>46176</v>
      </c>
      <c r="D9" s="70">
        <f t="shared" ref="D9:D36" si="7">D8</f>
        <v>0.25</v>
      </c>
      <c r="E9" s="69">
        <f t="shared" ref="E9:E36" si="8">C9+1</f>
        <v>46177</v>
      </c>
      <c r="F9" s="70">
        <v>0.25</v>
      </c>
      <c r="G9" s="71">
        <f>IFERROR(((E9-C9)+(F9-D9)),"")</f>
        <v>1</v>
      </c>
      <c r="H9" s="72">
        <f t="shared" si="3"/>
        <v>858874.14</v>
      </c>
      <c r="I9" s="72">
        <v>859208.79</v>
      </c>
      <c r="J9" s="72">
        <f t="shared" ref="J9" si="9">I9-H9</f>
        <v>334.65000000002328</v>
      </c>
      <c r="K9" s="86">
        <f t="shared" ref="K9" si="10">J9/24</f>
        <v>13.94375000000097</v>
      </c>
      <c r="L9" s="96"/>
    </row>
    <row r="10" spans="1:12">
      <c r="A10" s="73">
        <f t="shared" si="6"/>
        <v>4</v>
      </c>
      <c r="B10" s="69">
        <f t="shared" si="6"/>
        <v>46177</v>
      </c>
      <c r="C10" s="69">
        <f t="shared" si="2"/>
        <v>46177</v>
      </c>
      <c r="D10" s="70">
        <f t="shared" si="7"/>
        <v>0.25</v>
      </c>
      <c r="E10" s="69">
        <f t="shared" si="8"/>
        <v>46178</v>
      </c>
      <c r="F10" s="70">
        <v>0.25</v>
      </c>
      <c r="G10" s="71">
        <f>IFERROR(((E10-C10)+(F10-D10)),"")</f>
        <v>1</v>
      </c>
      <c r="H10" s="72">
        <f t="shared" si="3"/>
        <v>859208.79</v>
      </c>
      <c r="I10" s="72">
        <v>859208.79</v>
      </c>
      <c r="J10" s="72">
        <f t="shared" ref="J10" si="11">I10-H10</f>
        <v>0</v>
      </c>
      <c r="K10" s="86">
        <f t="shared" ref="K10" si="12">J10/24</f>
        <v>0</v>
      </c>
      <c r="L10" s="601" t="s">
        <v>163</v>
      </c>
    </row>
    <row r="11" spans="1:12">
      <c r="A11" s="73">
        <f t="shared" si="6"/>
        <v>5</v>
      </c>
      <c r="B11" s="69">
        <f t="shared" si="6"/>
        <v>46178</v>
      </c>
      <c r="C11" s="69">
        <f t="shared" si="2"/>
        <v>46178</v>
      </c>
      <c r="D11" s="70">
        <f t="shared" si="7"/>
        <v>0.25</v>
      </c>
      <c r="E11" s="69">
        <f t="shared" si="8"/>
        <v>46179</v>
      </c>
      <c r="F11" s="70">
        <v>0.25</v>
      </c>
      <c r="G11" s="71">
        <f t="shared" ref="G11:G36" si="13">IFERROR(((E11-C11)+(F11-D11)),"")</f>
        <v>1</v>
      </c>
      <c r="H11" s="72">
        <f t="shared" si="3"/>
        <v>859208.79</v>
      </c>
      <c r="I11" s="72">
        <v>859208.79</v>
      </c>
      <c r="J11" s="72">
        <f t="shared" ref="J11" si="14">I11-H11</f>
        <v>0</v>
      </c>
      <c r="K11" s="86">
        <f t="shared" ref="K11" si="15">J11/24</f>
        <v>0</v>
      </c>
      <c r="L11" s="601" t="s">
        <v>163</v>
      </c>
    </row>
    <row r="12" spans="1:12">
      <c r="A12" s="73">
        <f t="shared" si="6"/>
        <v>6</v>
      </c>
      <c r="B12" s="69">
        <f t="shared" si="6"/>
        <v>46179</v>
      </c>
      <c r="C12" s="69">
        <f t="shared" si="2"/>
        <v>46179</v>
      </c>
      <c r="D12" s="70">
        <f t="shared" si="7"/>
        <v>0.25</v>
      </c>
      <c r="E12" s="69">
        <f t="shared" si="8"/>
        <v>46180</v>
      </c>
      <c r="F12" s="70">
        <v>0.25</v>
      </c>
      <c r="G12" s="71">
        <f t="shared" si="13"/>
        <v>1</v>
      </c>
      <c r="H12" s="72">
        <f t="shared" si="3"/>
        <v>859208.79</v>
      </c>
      <c r="I12" s="72">
        <v>859208.79</v>
      </c>
      <c r="J12" s="72">
        <f t="shared" ref="J12" si="16">I12-H12</f>
        <v>0</v>
      </c>
      <c r="K12" s="86">
        <f t="shared" ref="K12" si="17">J12/24</f>
        <v>0</v>
      </c>
      <c r="L12" s="601" t="s">
        <v>163</v>
      </c>
    </row>
    <row r="13" spans="1:12">
      <c r="A13" s="73">
        <f t="shared" si="6"/>
        <v>7</v>
      </c>
      <c r="B13" s="69">
        <f t="shared" si="6"/>
        <v>46180</v>
      </c>
      <c r="C13" s="69">
        <f t="shared" si="2"/>
        <v>46180</v>
      </c>
      <c r="D13" s="70">
        <f t="shared" si="7"/>
        <v>0.25</v>
      </c>
      <c r="E13" s="69">
        <f t="shared" si="8"/>
        <v>46181</v>
      </c>
      <c r="F13" s="70">
        <v>0.25</v>
      </c>
      <c r="G13" s="71">
        <f t="shared" si="13"/>
        <v>1</v>
      </c>
      <c r="H13" s="72">
        <f t="shared" si="3"/>
        <v>859208.79</v>
      </c>
      <c r="I13" s="72">
        <v>859208.79</v>
      </c>
      <c r="J13" s="72">
        <f t="shared" ref="J13" si="18">I13-H13</f>
        <v>0</v>
      </c>
      <c r="K13" s="86">
        <f t="shared" ref="K13" si="19">J13/24</f>
        <v>0</v>
      </c>
      <c r="L13" s="601" t="s">
        <v>163</v>
      </c>
    </row>
    <row r="14" spans="1:12">
      <c r="A14" s="73">
        <f t="shared" si="6"/>
        <v>8</v>
      </c>
      <c r="B14" s="69">
        <f t="shared" si="6"/>
        <v>46181</v>
      </c>
      <c r="C14" s="69">
        <f t="shared" si="2"/>
        <v>46181</v>
      </c>
      <c r="D14" s="70">
        <f t="shared" si="7"/>
        <v>0.25</v>
      </c>
      <c r="E14" s="69">
        <f t="shared" si="8"/>
        <v>46182</v>
      </c>
      <c r="F14" s="70">
        <v>0.25</v>
      </c>
      <c r="G14" s="71">
        <f t="shared" si="13"/>
        <v>1</v>
      </c>
      <c r="H14" s="72">
        <f t="shared" si="3"/>
        <v>859208.79</v>
      </c>
      <c r="I14" s="72">
        <v>859208.79</v>
      </c>
      <c r="J14" s="72">
        <f t="shared" ref="J14" si="20">I14-H14</f>
        <v>0</v>
      </c>
      <c r="K14" s="86">
        <f t="shared" ref="K14" si="21">J14/24</f>
        <v>0</v>
      </c>
      <c r="L14" s="601" t="s">
        <v>163</v>
      </c>
    </row>
    <row r="15" spans="1:12">
      <c r="A15" s="73">
        <f t="shared" si="6"/>
        <v>9</v>
      </c>
      <c r="B15" s="69">
        <f t="shared" si="6"/>
        <v>46182</v>
      </c>
      <c r="C15" s="69">
        <f t="shared" si="2"/>
        <v>46182</v>
      </c>
      <c r="D15" s="70">
        <f t="shared" si="7"/>
        <v>0.25</v>
      </c>
      <c r="E15" s="69">
        <f t="shared" si="8"/>
        <v>46183</v>
      </c>
      <c r="F15" s="70">
        <v>0.25</v>
      </c>
      <c r="G15" s="71">
        <f t="shared" si="13"/>
        <v>1</v>
      </c>
      <c r="H15" s="72">
        <f t="shared" ref="H15" si="22">I14</f>
        <v>859208.79</v>
      </c>
      <c r="I15" s="72">
        <v>859208.79</v>
      </c>
      <c r="J15" s="72">
        <f t="shared" ref="J15" si="23">I15-H15</f>
        <v>0</v>
      </c>
      <c r="K15" s="86">
        <f t="shared" ref="K15" si="24">J15/24</f>
        <v>0</v>
      </c>
      <c r="L15" s="601" t="s">
        <v>163</v>
      </c>
    </row>
    <row r="16" spans="1:12">
      <c r="A16" s="73">
        <f t="shared" si="6"/>
        <v>10</v>
      </c>
      <c r="B16" s="69">
        <f t="shared" si="6"/>
        <v>46183</v>
      </c>
      <c r="C16" s="69">
        <f t="shared" si="2"/>
        <v>46183</v>
      </c>
      <c r="D16" s="70">
        <f t="shared" si="7"/>
        <v>0.25</v>
      </c>
      <c r="E16" s="69">
        <f t="shared" si="8"/>
        <v>46184</v>
      </c>
      <c r="F16" s="70">
        <v>0.25</v>
      </c>
      <c r="G16" s="71">
        <f t="shared" si="13"/>
        <v>1</v>
      </c>
      <c r="H16" s="72">
        <f t="shared" ref="H16" si="25">I15</f>
        <v>859208.79</v>
      </c>
      <c r="I16" s="72">
        <v>859208.79</v>
      </c>
      <c r="J16" s="72">
        <f t="shared" ref="J16" si="26">I16-H16</f>
        <v>0</v>
      </c>
      <c r="K16" s="86">
        <f t="shared" ref="K16" si="27">J16/24</f>
        <v>0</v>
      </c>
      <c r="L16" s="601" t="s">
        <v>163</v>
      </c>
    </row>
    <row r="17" spans="1:14">
      <c r="A17" s="73">
        <f t="shared" si="6"/>
        <v>11</v>
      </c>
      <c r="B17" s="69">
        <f t="shared" si="6"/>
        <v>46184</v>
      </c>
      <c r="C17" s="69">
        <f t="shared" si="2"/>
        <v>46184</v>
      </c>
      <c r="D17" s="70">
        <f t="shared" si="7"/>
        <v>0.25</v>
      </c>
      <c r="E17" s="69">
        <f t="shared" si="8"/>
        <v>46185</v>
      </c>
      <c r="F17" s="70">
        <v>0.25</v>
      </c>
      <c r="G17" s="71">
        <f t="shared" si="13"/>
        <v>1</v>
      </c>
      <c r="H17" s="72">
        <f t="shared" ref="H17" si="28">I16</f>
        <v>859208.79</v>
      </c>
      <c r="I17" s="72">
        <v>859208.79</v>
      </c>
      <c r="J17" s="72">
        <f t="shared" ref="J17" si="29">I17-H17</f>
        <v>0</v>
      </c>
      <c r="K17" s="86">
        <f t="shared" ref="K17" si="30">J17/24</f>
        <v>0</v>
      </c>
      <c r="L17" s="601" t="s">
        <v>163</v>
      </c>
    </row>
    <row r="18" spans="1:14">
      <c r="A18" s="73">
        <f t="shared" si="6"/>
        <v>12</v>
      </c>
      <c r="B18" s="69">
        <f t="shared" si="6"/>
        <v>46185</v>
      </c>
      <c r="C18" s="69">
        <f t="shared" si="2"/>
        <v>46185</v>
      </c>
      <c r="D18" s="70">
        <f t="shared" si="7"/>
        <v>0.25</v>
      </c>
      <c r="E18" s="69">
        <f t="shared" si="8"/>
        <v>46186</v>
      </c>
      <c r="F18" s="70">
        <v>0.25</v>
      </c>
      <c r="G18" s="71">
        <f t="shared" si="13"/>
        <v>1</v>
      </c>
      <c r="H18" s="72">
        <f t="shared" ref="H18:H19" si="31">I17</f>
        <v>859208.79</v>
      </c>
      <c r="I18" s="72">
        <v>859208.79</v>
      </c>
      <c r="J18" s="72">
        <f t="shared" ref="J18" si="32">I18-H18</f>
        <v>0</v>
      </c>
      <c r="K18" s="86">
        <f t="shared" ref="K18" si="33">J18/24</f>
        <v>0</v>
      </c>
      <c r="L18" s="601" t="s">
        <v>163</v>
      </c>
    </row>
    <row r="19" spans="1:14">
      <c r="A19" s="73">
        <f t="shared" si="6"/>
        <v>13</v>
      </c>
      <c r="B19" s="69">
        <f t="shared" si="6"/>
        <v>46186</v>
      </c>
      <c r="C19" s="69">
        <f t="shared" si="2"/>
        <v>46186</v>
      </c>
      <c r="D19" s="70">
        <f t="shared" si="7"/>
        <v>0.25</v>
      </c>
      <c r="E19" s="69">
        <f t="shared" si="8"/>
        <v>46187</v>
      </c>
      <c r="F19" s="70">
        <v>0.25</v>
      </c>
      <c r="G19" s="71">
        <f t="shared" si="13"/>
        <v>1</v>
      </c>
      <c r="H19" s="72">
        <f t="shared" si="31"/>
        <v>859208.79</v>
      </c>
      <c r="I19" s="72">
        <v>859208.79</v>
      </c>
      <c r="J19" s="72">
        <f t="shared" ref="J19" si="34">I19-H19</f>
        <v>0</v>
      </c>
      <c r="K19" s="86">
        <f t="shared" ref="K19" si="35">J19/24</f>
        <v>0</v>
      </c>
      <c r="L19" s="601" t="s">
        <v>163</v>
      </c>
      <c r="N19" s="3"/>
    </row>
    <row r="20" spans="1:14">
      <c r="A20" s="73">
        <f t="shared" si="6"/>
        <v>14</v>
      </c>
      <c r="B20" s="69">
        <f t="shared" si="6"/>
        <v>46187</v>
      </c>
      <c r="C20" s="69">
        <f t="shared" si="2"/>
        <v>46187</v>
      </c>
      <c r="D20" s="70">
        <f t="shared" si="7"/>
        <v>0.25</v>
      </c>
      <c r="E20" s="69">
        <f t="shared" si="8"/>
        <v>46188</v>
      </c>
      <c r="F20" s="70">
        <v>0.25</v>
      </c>
      <c r="G20" s="71">
        <f t="shared" si="13"/>
        <v>1</v>
      </c>
      <c r="H20" s="72">
        <f t="shared" ref="H20" si="36">I19</f>
        <v>859208.79</v>
      </c>
      <c r="I20" s="72">
        <v>859208.79</v>
      </c>
      <c r="J20" s="72">
        <f t="shared" ref="J20" si="37">I20-H20</f>
        <v>0</v>
      </c>
      <c r="K20" s="86">
        <f t="shared" ref="K20" si="38">J20/24</f>
        <v>0</v>
      </c>
      <c r="L20" s="601" t="s">
        <v>163</v>
      </c>
    </row>
    <row r="21" spans="1:14">
      <c r="A21" s="73">
        <f t="shared" si="6"/>
        <v>15</v>
      </c>
      <c r="B21" s="69">
        <f t="shared" si="6"/>
        <v>46188</v>
      </c>
      <c r="C21" s="69">
        <f t="shared" si="2"/>
        <v>46188</v>
      </c>
      <c r="D21" s="70">
        <f t="shared" si="7"/>
        <v>0.25</v>
      </c>
      <c r="E21" s="69">
        <f t="shared" si="8"/>
        <v>46189</v>
      </c>
      <c r="F21" s="70">
        <v>0.25</v>
      </c>
      <c r="G21" s="71">
        <f t="shared" si="13"/>
        <v>1</v>
      </c>
      <c r="H21" s="72">
        <f t="shared" ref="H21" si="39">I20</f>
        <v>859208.79</v>
      </c>
      <c r="I21" s="72">
        <v>859208.79</v>
      </c>
      <c r="J21" s="72">
        <f t="shared" ref="J21" si="40">I21-H21</f>
        <v>0</v>
      </c>
      <c r="K21" s="86">
        <f t="shared" ref="K21" si="41">J21/24</f>
        <v>0</v>
      </c>
      <c r="L21" s="601" t="s">
        <v>163</v>
      </c>
    </row>
    <row r="22" spans="1:14">
      <c r="A22" s="73">
        <f t="shared" si="6"/>
        <v>16</v>
      </c>
      <c r="B22" s="69">
        <f t="shared" si="6"/>
        <v>46189</v>
      </c>
      <c r="C22" s="69">
        <f t="shared" si="2"/>
        <v>46189</v>
      </c>
      <c r="D22" s="70">
        <f t="shared" si="7"/>
        <v>0.25</v>
      </c>
      <c r="E22" s="69">
        <f t="shared" si="8"/>
        <v>46190</v>
      </c>
      <c r="F22" s="70">
        <v>0.25</v>
      </c>
      <c r="G22" s="71">
        <f t="shared" si="13"/>
        <v>1</v>
      </c>
      <c r="H22" s="72">
        <f t="shared" ref="H22" si="42">I21</f>
        <v>859208.79</v>
      </c>
      <c r="I22" s="72">
        <v>859208.79</v>
      </c>
      <c r="J22" s="72">
        <f t="shared" ref="J22" si="43">I22-H22</f>
        <v>0</v>
      </c>
      <c r="K22" s="86">
        <f t="shared" ref="K22" si="44">J22/24</f>
        <v>0</v>
      </c>
      <c r="L22" s="601" t="s">
        <v>163</v>
      </c>
    </row>
    <row r="23" spans="1:14">
      <c r="A23" s="73">
        <f t="shared" si="6"/>
        <v>17</v>
      </c>
      <c r="B23" s="69">
        <f t="shared" si="6"/>
        <v>46190</v>
      </c>
      <c r="C23" s="69">
        <f t="shared" si="2"/>
        <v>46190</v>
      </c>
      <c r="D23" s="70">
        <f t="shared" si="7"/>
        <v>0.25</v>
      </c>
      <c r="E23" s="69">
        <f t="shared" si="8"/>
        <v>46191</v>
      </c>
      <c r="F23" s="70">
        <v>0.25</v>
      </c>
      <c r="G23" s="71">
        <f t="shared" si="13"/>
        <v>1</v>
      </c>
      <c r="H23" s="72">
        <f t="shared" ref="H23:H25" si="45">I22</f>
        <v>859208.79</v>
      </c>
      <c r="I23" s="72">
        <v>859208.79</v>
      </c>
      <c r="J23" s="72">
        <f t="shared" ref="J23" si="46">I23-H23</f>
        <v>0</v>
      </c>
      <c r="K23" s="86">
        <f t="shared" ref="K23" si="47">J23/24</f>
        <v>0</v>
      </c>
      <c r="L23" s="601" t="s">
        <v>163</v>
      </c>
    </row>
    <row r="24" spans="1:14">
      <c r="A24" s="73">
        <f t="shared" si="6"/>
        <v>18</v>
      </c>
      <c r="B24" s="69">
        <f t="shared" si="6"/>
        <v>46191</v>
      </c>
      <c r="C24" s="69">
        <f t="shared" si="2"/>
        <v>46191</v>
      </c>
      <c r="D24" s="70">
        <f t="shared" si="7"/>
        <v>0.25</v>
      </c>
      <c r="E24" s="69">
        <f t="shared" si="8"/>
        <v>46192</v>
      </c>
      <c r="F24" s="70">
        <v>0.25</v>
      </c>
      <c r="G24" s="71">
        <f t="shared" si="13"/>
        <v>1</v>
      </c>
      <c r="H24" s="72">
        <f t="shared" si="45"/>
        <v>859208.79</v>
      </c>
      <c r="I24" s="72">
        <v>859208.79</v>
      </c>
      <c r="J24" s="72">
        <f t="shared" ref="J24" si="48">I24-H24</f>
        <v>0</v>
      </c>
      <c r="K24" s="86">
        <f t="shared" ref="K24" si="49">J24/24</f>
        <v>0</v>
      </c>
      <c r="L24" s="601" t="s">
        <v>163</v>
      </c>
    </row>
    <row r="25" spans="1:14">
      <c r="A25" s="73">
        <f t="shared" ref="A25:B36" si="50">A24+1</f>
        <v>19</v>
      </c>
      <c r="B25" s="69">
        <f t="shared" si="50"/>
        <v>46192</v>
      </c>
      <c r="C25" s="69">
        <f t="shared" si="2"/>
        <v>46192</v>
      </c>
      <c r="D25" s="70">
        <f t="shared" si="7"/>
        <v>0.25</v>
      </c>
      <c r="E25" s="69">
        <f t="shared" si="8"/>
        <v>46193</v>
      </c>
      <c r="F25" s="70">
        <v>0.25</v>
      </c>
      <c r="G25" s="71">
        <f t="shared" si="13"/>
        <v>1</v>
      </c>
      <c r="H25" s="72">
        <f t="shared" si="45"/>
        <v>859208.79</v>
      </c>
      <c r="I25" s="72">
        <v>859208.79</v>
      </c>
      <c r="J25" s="72">
        <f t="shared" ref="J25" si="51">I25-H25</f>
        <v>0</v>
      </c>
      <c r="K25" s="86">
        <f t="shared" ref="K25" si="52">J25/24</f>
        <v>0</v>
      </c>
      <c r="L25" s="601" t="s">
        <v>163</v>
      </c>
    </row>
    <row r="26" spans="1:14">
      <c r="A26" s="73">
        <f t="shared" si="50"/>
        <v>20</v>
      </c>
      <c r="B26" s="69">
        <f t="shared" si="50"/>
        <v>46193</v>
      </c>
      <c r="C26" s="69">
        <f t="shared" si="2"/>
        <v>46193</v>
      </c>
      <c r="D26" s="70">
        <f t="shared" si="7"/>
        <v>0.25</v>
      </c>
      <c r="E26" s="69">
        <f t="shared" si="8"/>
        <v>46194</v>
      </c>
      <c r="F26" s="70">
        <v>0.25</v>
      </c>
      <c r="G26" s="71">
        <f t="shared" si="13"/>
        <v>1</v>
      </c>
      <c r="H26" s="72">
        <f t="shared" ref="H26" si="53">I25</f>
        <v>859208.79</v>
      </c>
      <c r="I26" s="72">
        <v>859208.79</v>
      </c>
      <c r="J26" s="72">
        <f t="shared" ref="J26" si="54">I26-H26</f>
        <v>0</v>
      </c>
      <c r="K26" s="86">
        <f t="shared" ref="K26" si="55">J26/24</f>
        <v>0</v>
      </c>
      <c r="L26" s="601" t="s">
        <v>163</v>
      </c>
    </row>
    <row r="27" spans="1:14">
      <c r="A27" s="73">
        <f t="shared" si="50"/>
        <v>21</v>
      </c>
      <c r="B27" s="69">
        <f t="shared" si="50"/>
        <v>46194</v>
      </c>
      <c r="C27" s="69">
        <f t="shared" si="2"/>
        <v>46194</v>
      </c>
      <c r="D27" s="70">
        <f t="shared" si="7"/>
        <v>0.25</v>
      </c>
      <c r="E27" s="69">
        <f t="shared" si="8"/>
        <v>46195</v>
      </c>
      <c r="F27" s="70">
        <v>0.25</v>
      </c>
      <c r="G27" s="71">
        <f t="shared" si="13"/>
        <v>1</v>
      </c>
      <c r="H27" s="72">
        <f t="shared" ref="H27" si="56">I26</f>
        <v>859208.79</v>
      </c>
      <c r="I27" s="72">
        <v>859208.79</v>
      </c>
      <c r="J27" s="72">
        <f t="shared" ref="J27" si="57">I27-H27</f>
        <v>0</v>
      </c>
      <c r="K27" s="86">
        <f t="shared" ref="K27" si="58">J27/24</f>
        <v>0</v>
      </c>
      <c r="L27" s="601" t="s">
        <v>163</v>
      </c>
    </row>
    <row r="28" spans="1:14">
      <c r="A28" s="73">
        <f t="shared" si="50"/>
        <v>22</v>
      </c>
      <c r="B28" s="69">
        <f t="shared" si="50"/>
        <v>46195</v>
      </c>
      <c r="C28" s="69">
        <f t="shared" si="2"/>
        <v>46195</v>
      </c>
      <c r="D28" s="70">
        <f t="shared" si="7"/>
        <v>0.25</v>
      </c>
      <c r="E28" s="69">
        <f t="shared" si="8"/>
        <v>46196</v>
      </c>
      <c r="F28" s="70">
        <v>0.25</v>
      </c>
      <c r="G28" s="71">
        <f t="shared" si="13"/>
        <v>1</v>
      </c>
      <c r="H28" s="72">
        <f t="shared" ref="H28" si="59">I27</f>
        <v>859208.79</v>
      </c>
      <c r="I28" s="72">
        <v>859208.79</v>
      </c>
      <c r="J28" s="72">
        <f t="shared" ref="J28" si="60">I28-H28</f>
        <v>0</v>
      </c>
      <c r="K28" s="86">
        <f t="shared" ref="K28" si="61">J28/24</f>
        <v>0</v>
      </c>
      <c r="L28" s="601" t="s">
        <v>163</v>
      </c>
    </row>
    <row r="29" spans="1:14">
      <c r="A29" s="73">
        <f t="shared" si="50"/>
        <v>23</v>
      </c>
      <c r="B29" s="69">
        <f t="shared" si="50"/>
        <v>46196</v>
      </c>
      <c r="C29" s="69">
        <f t="shared" si="2"/>
        <v>46196</v>
      </c>
      <c r="D29" s="70">
        <f t="shared" si="7"/>
        <v>0.25</v>
      </c>
      <c r="E29" s="69">
        <f t="shared" si="8"/>
        <v>46197</v>
      </c>
      <c r="F29" s="70">
        <v>0.25</v>
      </c>
      <c r="G29" s="71">
        <f t="shared" si="13"/>
        <v>1</v>
      </c>
      <c r="H29" s="72">
        <f t="shared" ref="H29:H32" si="62">I28</f>
        <v>859208.79</v>
      </c>
      <c r="I29" s="72">
        <v>859208.79</v>
      </c>
      <c r="J29" s="72">
        <f t="shared" ref="J29" si="63">I29-H29</f>
        <v>0</v>
      </c>
      <c r="K29" s="86">
        <f t="shared" ref="K29" si="64">J29/24</f>
        <v>0</v>
      </c>
      <c r="L29" s="601" t="s">
        <v>163</v>
      </c>
    </row>
    <row r="30" spans="1:14">
      <c r="A30" s="73">
        <f t="shared" si="50"/>
        <v>24</v>
      </c>
      <c r="B30" s="69">
        <f t="shared" si="50"/>
        <v>46197</v>
      </c>
      <c r="C30" s="69">
        <f t="shared" si="2"/>
        <v>46197</v>
      </c>
      <c r="D30" s="70">
        <f t="shared" si="7"/>
        <v>0.25</v>
      </c>
      <c r="E30" s="69">
        <f t="shared" si="8"/>
        <v>46198</v>
      </c>
      <c r="F30" s="70">
        <v>0.25</v>
      </c>
      <c r="G30" s="71">
        <f t="shared" si="13"/>
        <v>1</v>
      </c>
      <c r="H30" s="72">
        <f t="shared" si="62"/>
        <v>859208.79</v>
      </c>
      <c r="I30" s="72">
        <v>859208.79</v>
      </c>
      <c r="J30" s="72">
        <f t="shared" ref="J30" si="65">I30-H30</f>
        <v>0</v>
      </c>
      <c r="K30" s="86">
        <f t="shared" ref="K30" si="66">J30/24</f>
        <v>0</v>
      </c>
      <c r="L30" s="601" t="s">
        <v>163</v>
      </c>
    </row>
    <row r="31" spans="1:14">
      <c r="A31" s="73">
        <f t="shared" si="50"/>
        <v>25</v>
      </c>
      <c r="B31" s="69">
        <f t="shared" si="50"/>
        <v>46198</v>
      </c>
      <c r="C31" s="69">
        <f t="shared" si="2"/>
        <v>46198</v>
      </c>
      <c r="D31" s="70">
        <f t="shared" si="7"/>
        <v>0.25</v>
      </c>
      <c r="E31" s="69">
        <f t="shared" si="8"/>
        <v>46199</v>
      </c>
      <c r="F31" s="70">
        <v>0.25</v>
      </c>
      <c r="G31" s="71">
        <f t="shared" si="13"/>
        <v>1</v>
      </c>
      <c r="H31" s="72">
        <f t="shared" si="62"/>
        <v>859208.79</v>
      </c>
      <c r="I31" s="72">
        <v>859208.79</v>
      </c>
      <c r="J31" s="72">
        <f t="shared" ref="J31" si="67">I31-H31</f>
        <v>0</v>
      </c>
      <c r="K31" s="86">
        <f t="shared" ref="K31" si="68">J31/24</f>
        <v>0</v>
      </c>
      <c r="L31" s="601" t="s">
        <v>163</v>
      </c>
    </row>
    <row r="32" spans="1:14">
      <c r="A32" s="73">
        <f t="shared" si="50"/>
        <v>26</v>
      </c>
      <c r="B32" s="69">
        <f t="shared" si="50"/>
        <v>46199</v>
      </c>
      <c r="C32" s="69">
        <f t="shared" si="2"/>
        <v>46199</v>
      </c>
      <c r="D32" s="70">
        <f t="shared" si="7"/>
        <v>0.25</v>
      </c>
      <c r="E32" s="69">
        <f t="shared" si="8"/>
        <v>46200</v>
      </c>
      <c r="F32" s="70">
        <v>0.25</v>
      </c>
      <c r="G32" s="71">
        <f t="shared" si="13"/>
        <v>1</v>
      </c>
      <c r="H32" s="72">
        <f t="shared" si="62"/>
        <v>859208.79</v>
      </c>
      <c r="I32" s="72">
        <v>859208.79</v>
      </c>
      <c r="J32" s="72">
        <f t="shared" ref="J32" si="69">I32-H32</f>
        <v>0</v>
      </c>
      <c r="K32" s="86">
        <f t="shared" ref="K32" si="70">J32/24</f>
        <v>0</v>
      </c>
      <c r="L32" s="601" t="s">
        <v>163</v>
      </c>
    </row>
    <row r="33" spans="1:12">
      <c r="A33" s="73">
        <f t="shared" si="50"/>
        <v>27</v>
      </c>
      <c r="B33" s="69">
        <f t="shared" si="50"/>
        <v>46200</v>
      </c>
      <c r="C33" s="69">
        <f t="shared" si="2"/>
        <v>46200</v>
      </c>
      <c r="D33" s="70">
        <f t="shared" si="7"/>
        <v>0.25</v>
      </c>
      <c r="E33" s="69">
        <f t="shared" si="8"/>
        <v>46201</v>
      </c>
      <c r="F33" s="70">
        <v>0.25</v>
      </c>
      <c r="G33" s="71">
        <f t="shared" si="13"/>
        <v>1</v>
      </c>
      <c r="H33" s="72">
        <f t="shared" ref="H33" si="71">I32</f>
        <v>859208.79</v>
      </c>
      <c r="I33" s="72">
        <v>859208.79</v>
      </c>
      <c r="J33" s="72">
        <f t="shared" ref="J33" si="72">I33-H33</f>
        <v>0</v>
      </c>
      <c r="K33" s="86">
        <f t="shared" ref="K33" si="73">J33/24</f>
        <v>0</v>
      </c>
      <c r="L33" s="601" t="s">
        <v>163</v>
      </c>
    </row>
    <row r="34" spans="1:12">
      <c r="A34" s="73">
        <f t="shared" si="50"/>
        <v>28</v>
      </c>
      <c r="B34" s="69">
        <f t="shared" si="50"/>
        <v>46201</v>
      </c>
      <c r="C34" s="69">
        <f t="shared" si="2"/>
        <v>46201</v>
      </c>
      <c r="D34" s="70">
        <f t="shared" si="7"/>
        <v>0.25</v>
      </c>
      <c r="E34" s="69">
        <f t="shared" si="8"/>
        <v>46202</v>
      </c>
      <c r="F34" s="70">
        <v>0.25</v>
      </c>
      <c r="G34" s="71">
        <f t="shared" si="13"/>
        <v>1</v>
      </c>
      <c r="H34" s="72">
        <f t="shared" ref="H34:H35" si="74">I33</f>
        <v>859208.79</v>
      </c>
      <c r="I34" s="72">
        <v>859208.79</v>
      </c>
      <c r="J34" s="72">
        <f t="shared" ref="J34" si="75">I34-H34</f>
        <v>0</v>
      </c>
      <c r="K34" s="86">
        <f t="shared" ref="K34" si="76">J34/24</f>
        <v>0</v>
      </c>
      <c r="L34" s="601" t="s">
        <v>163</v>
      </c>
    </row>
    <row r="35" spans="1:12">
      <c r="A35" s="73">
        <f t="shared" si="50"/>
        <v>29</v>
      </c>
      <c r="B35" s="69">
        <f t="shared" si="50"/>
        <v>46202</v>
      </c>
      <c r="C35" s="69">
        <f t="shared" si="2"/>
        <v>46202</v>
      </c>
      <c r="D35" s="70">
        <f t="shared" si="7"/>
        <v>0.25</v>
      </c>
      <c r="E35" s="69">
        <f t="shared" si="8"/>
        <v>46203</v>
      </c>
      <c r="F35" s="70">
        <v>0.25</v>
      </c>
      <c r="G35" s="71">
        <f t="shared" si="13"/>
        <v>1</v>
      </c>
      <c r="H35" s="72">
        <f t="shared" si="74"/>
        <v>859208.79</v>
      </c>
      <c r="I35" s="72">
        <v>859208.79</v>
      </c>
      <c r="J35" s="72">
        <f t="shared" ref="J35" si="77">I35-H35</f>
        <v>0</v>
      </c>
      <c r="K35" s="86">
        <f t="shared" ref="K35" si="78">J35/24</f>
        <v>0</v>
      </c>
      <c r="L35" s="601" t="s">
        <v>163</v>
      </c>
    </row>
    <row r="36" spans="1:12">
      <c r="A36" s="73">
        <f t="shared" si="50"/>
        <v>30</v>
      </c>
      <c r="B36" s="69">
        <f t="shared" si="50"/>
        <v>46203</v>
      </c>
      <c r="C36" s="69">
        <f t="shared" si="2"/>
        <v>46203</v>
      </c>
      <c r="D36" s="70">
        <f t="shared" si="7"/>
        <v>0.25</v>
      </c>
      <c r="E36" s="69">
        <f t="shared" si="8"/>
        <v>46204</v>
      </c>
      <c r="F36" s="70">
        <v>0.25</v>
      </c>
      <c r="G36" s="71">
        <f t="shared" si="13"/>
        <v>1</v>
      </c>
      <c r="H36" s="72">
        <f t="shared" ref="H36" si="79">I35</f>
        <v>859208.79</v>
      </c>
      <c r="I36" s="72">
        <v>859208.79</v>
      </c>
      <c r="J36" s="72">
        <f t="shared" ref="J36" si="80">I36-H36</f>
        <v>0</v>
      </c>
      <c r="K36" s="86">
        <f t="shared" ref="K36" si="81">J36/24</f>
        <v>0</v>
      </c>
      <c r="L36" s="601" t="s">
        <v>163</v>
      </c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1837.3800000000047</v>
      </c>
      <c r="K38" s="88">
        <f>AVERAGE(K7:K37)</f>
        <v>2.5519166666666728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1.2759583333333364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4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2" ySplit="6" topLeftCell="C28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39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74.919166666669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0.25</v>
      </c>
      <c r="E7" s="68">
        <f>C7+1</f>
        <v>46175</v>
      </c>
      <c r="F7" s="194">
        <v>0.25</v>
      </c>
      <c r="G7" s="71">
        <f>IFERROR(((E7-C7)+(F7-D7)),"")</f>
        <v>1</v>
      </c>
      <c r="H7" s="195">
        <v>1657100.65</v>
      </c>
      <c r="I7" s="195">
        <v>1658669.96</v>
      </c>
      <c r="J7" s="72">
        <f t="shared" ref="J7" si="0">I7-H7</f>
        <v>1569.3100000000559</v>
      </c>
      <c r="K7" s="86">
        <f t="shared" ref="K7" si="1">J7/24</f>
        <v>65.387916666669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0.25</v>
      </c>
      <c r="E8" s="69">
        <f>C8+1</f>
        <v>46176</v>
      </c>
      <c r="F8" s="70">
        <v>0.25</v>
      </c>
      <c r="G8" s="71">
        <f>IFERROR(((E8-C8)+(F8-D8)),"")</f>
        <v>1</v>
      </c>
      <c r="H8" s="72">
        <f t="shared" ref="H8:H36" si="3">I7</f>
        <v>1658669.96</v>
      </c>
      <c r="I8" s="72">
        <v>1660067.76</v>
      </c>
      <c r="J8" s="72">
        <f t="shared" ref="J8" si="4">I8-H8</f>
        <v>1397.8000000000466</v>
      </c>
      <c r="K8" s="86">
        <f t="shared" ref="K8" si="5">J8/24</f>
        <v>58.241666666668607</v>
      </c>
      <c r="L8" s="96"/>
    </row>
    <row r="9" spans="1:12">
      <c r="A9" s="73">
        <f t="shared" ref="A9:B24" si="6">A8+1</f>
        <v>3</v>
      </c>
      <c r="B9" s="69">
        <f t="shared" si="6"/>
        <v>46176</v>
      </c>
      <c r="C9" s="69">
        <f t="shared" si="2"/>
        <v>46176</v>
      </c>
      <c r="D9" s="70">
        <f t="shared" ref="D9:D36" si="7">D8</f>
        <v>0.25</v>
      </c>
      <c r="E9" s="69">
        <f t="shared" ref="E9:E36" si="8">C9+1</f>
        <v>46177</v>
      </c>
      <c r="F9" s="70">
        <v>0.25</v>
      </c>
      <c r="G9" s="71">
        <f>IFERROR(((E9-C9)+(F9-D9)),"")</f>
        <v>1</v>
      </c>
      <c r="H9" s="72">
        <f t="shared" si="3"/>
        <v>1660067.76</v>
      </c>
      <c r="I9" s="72">
        <v>1661600.99</v>
      </c>
      <c r="J9" s="72">
        <f t="shared" ref="J9" si="9">I9-H9</f>
        <v>1533.2299999999814</v>
      </c>
      <c r="K9" s="86">
        <f t="shared" ref="K9" si="10">J9/24</f>
        <v>63.884583333332557</v>
      </c>
      <c r="L9" s="96"/>
    </row>
    <row r="10" spans="1:12">
      <c r="A10" s="73">
        <f t="shared" si="6"/>
        <v>4</v>
      </c>
      <c r="B10" s="69">
        <f t="shared" si="6"/>
        <v>46177</v>
      </c>
      <c r="C10" s="69">
        <f t="shared" si="2"/>
        <v>46177</v>
      </c>
      <c r="D10" s="70">
        <f t="shared" si="7"/>
        <v>0.25</v>
      </c>
      <c r="E10" s="69">
        <f t="shared" si="8"/>
        <v>46178</v>
      </c>
      <c r="F10" s="70">
        <v>0.25</v>
      </c>
      <c r="G10" s="71">
        <f>IFERROR(((E10-C10)+(F10-D10)),"")</f>
        <v>1</v>
      </c>
      <c r="H10" s="72">
        <f t="shared" si="3"/>
        <v>1661600.99</v>
      </c>
      <c r="I10" s="72">
        <v>1662722.82</v>
      </c>
      <c r="J10" s="72">
        <f t="shared" ref="J10" si="11">I10-H10</f>
        <v>1121.8300000000745</v>
      </c>
      <c r="K10" s="86">
        <f t="shared" ref="K10" si="12">J10/24</f>
        <v>46.742916666669771</v>
      </c>
      <c r="L10" s="36"/>
    </row>
    <row r="11" spans="1:12">
      <c r="A11" s="73">
        <f t="shared" si="6"/>
        <v>5</v>
      </c>
      <c r="B11" s="69">
        <f t="shared" si="6"/>
        <v>46178</v>
      </c>
      <c r="C11" s="69">
        <f t="shared" si="2"/>
        <v>46178</v>
      </c>
      <c r="D11" s="70">
        <f t="shared" si="7"/>
        <v>0.25</v>
      </c>
      <c r="E11" s="69">
        <f t="shared" si="8"/>
        <v>46179</v>
      </c>
      <c r="F11" s="70">
        <v>0.25</v>
      </c>
      <c r="G11" s="71">
        <f t="shared" ref="G11:G36" si="13">IFERROR(((E11-C11)+(F11-D11)),"")</f>
        <v>1</v>
      </c>
      <c r="H11" s="72">
        <f t="shared" si="3"/>
        <v>1662722.82</v>
      </c>
      <c r="I11" s="72">
        <v>1664169.63</v>
      </c>
      <c r="J11" s="72">
        <f t="shared" ref="J11" si="14">I11-H11</f>
        <v>1446.809999999823</v>
      </c>
      <c r="K11" s="86">
        <f t="shared" ref="K11" si="15">J11/24</f>
        <v>60.283749999992629</v>
      </c>
      <c r="L11" s="96"/>
    </row>
    <row r="12" spans="1:12">
      <c r="A12" s="73">
        <f t="shared" si="6"/>
        <v>6</v>
      </c>
      <c r="B12" s="69">
        <f t="shared" si="6"/>
        <v>46179</v>
      </c>
      <c r="C12" s="69">
        <f t="shared" si="2"/>
        <v>46179</v>
      </c>
      <c r="D12" s="70">
        <f t="shared" si="7"/>
        <v>0.25</v>
      </c>
      <c r="E12" s="69">
        <f t="shared" si="8"/>
        <v>46180</v>
      </c>
      <c r="F12" s="70">
        <v>0.25</v>
      </c>
      <c r="G12" s="71">
        <f t="shared" si="13"/>
        <v>1</v>
      </c>
      <c r="H12" s="72">
        <f t="shared" si="3"/>
        <v>1664169.63</v>
      </c>
      <c r="I12" s="72">
        <v>1665642.62</v>
      </c>
      <c r="J12" s="72">
        <f t="shared" ref="J12" si="16">I12-H12</f>
        <v>1472.9900000002235</v>
      </c>
      <c r="K12" s="86">
        <f t="shared" ref="K12" si="17">J12/24</f>
        <v>61.374583333342649</v>
      </c>
      <c r="L12" s="96"/>
    </row>
    <row r="13" spans="1:12">
      <c r="A13" s="73">
        <f t="shared" si="6"/>
        <v>7</v>
      </c>
      <c r="B13" s="69">
        <f t="shared" si="6"/>
        <v>46180</v>
      </c>
      <c r="C13" s="69">
        <f t="shared" si="2"/>
        <v>46180</v>
      </c>
      <c r="D13" s="70">
        <f t="shared" si="7"/>
        <v>0.25</v>
      </c>
      <c r="E13" s="69">
        <f t="shared" si="8"/>
        <v>46181</v>
      </c>
      <c r="F13" s="70">
        <v>0.25</v>
      </c>
      <c r="G13" s="71">
        <f t="shared" si="13"/>
        <v>1</v>
      </c>
      <c r="H13" s="72">
        <f t="shared" si="3"/>
        <v>1665642.62</v>
      </c>
      <c r="I13" s="72">
        <v>1667294.93</v>
      </c>
      <c r="J13" s="72">
        <f t="shared" ref="J13" si="18">I13-H13</f>
        <v>1652.309999999823</v>
      </c>
      <c r="K13" s="86">
        <f t="shared" ref="K13" si="19">J13/24</f>
        <v>68.846249999992622</v>
      </c>
      <c r="L13" s="96"/>
    </row>
    <row r="14" spans="1:12">
      <c r="A14" s="73">
        <f t="shared" si="6"/>
        <v>8</v>
      </c>
      <c r="B14" s="69">
        <f t="shared" si="6"/>
        <v>46181</v>
      </c>
      <c r="C14" s="69">
        <f t="shared" si="2"/>
        <v>46181</v>
      </c>
      <c r="D14" s="70">
        <f t="shared" si="7"/>
        <v>0.25</v>
      </c>
      <c r="E14" s="69">
        <f t="shared" si="8"/>
        <v>46182</v>
      </c>
      <c r="F14" s="70">
        <v>0.25</v>
      </c>
      <c r="G14" s="71">
        <f t="shared" si="13"/>
        <v>1</v>
      </c>
      <c r="H14" s="72">
        <f t="shared" si="3"/>
        <v>1667294.93</v>
      </c>
      <c r="I14" s="72">
        <v>1669025.41</v>
      </c>
      <c r="J14" s="72">
        <f t="shared" ref="J14" si="20">I14-H14</f>
        <v>1730.4799999999814</v>
      </c>
      <c r="K14" s="86">
        <f t="shared" ref="K14" si="21">J14/24</f>
        <v>72.103333333332557</v>
      </c>
      <c r="L14" s="96"/>
    </row>
    <row r="15" spans="1:12">
      <c r="A15" s="73">
        <f t="shared" si="6"/>
        <v>9</v>
      </c>
      <c r="B15" s="69">
        <f t="shared" si="6"/>
        <v>46182</v>
      </c>
      <c r="C15" s="69">
        <f t="shared" si="2"/>
        <v>46182</v>
      </c>
      <c r="D15" s="70">
        <f t="shared" si="7"/>
        <v>0.25</v>
      </c>
      <c r="E15" s="69">
        <f t="shared" si="8"/>
        <v>46183</v>
      </c>
      <c r="F15" s="70">
        <v>0.25</v>
      </c>
      <c r="G15" s="71">
        <f t="shared" si="13"/>
        <v>1</v>
      </c>
      <c r="H15" s="72">
        <f t="shared" si="3"/>
        <v>1669025.41</v>
      </c>
      <c r="I15" s="72">
        <v>1670620.93</v>
      </c>
      <c r="J15" s="72">
        <f t="shared" ref="J15:J36" si="22">I15-H15</f>
        <v>1595.5200000000186</v>
      </c>
      <c r="K15" s="86">
        <f t="shared" ref="K15:K36" si="23">J15/24</f>
        <v>66.480000000000771</v>
      </c>
      <c r="L15" s="96"/>
    </row>
    <row r="16" spans="1:12">
      <c r="A16" s="73">
        <f t="shared" si="6"/>
        <v>10</v>
      </c>
      <c r="B16" s="69">
        <f t="shared" si="6"/>
        <v>46183</v>
      </c>
      <c r="C16" s="69">
        <f t="shared" si="2"/>
        <v>46183</v>
      </c>
      <c r="D16" s="70">
        <f t="shared" si="7"/>
        <v>0.25</v>
      </c>
      <c r="E16" s="69">
        <f t="shared" si="8"/>
        <v>46184</v>
      </c>
      <c r="F16" s="70">
        <v>0.25</v>
      </c>
      <c r="G16" s="71">
        <f t="shared" si="13"/>
        <v>1</v>
      </c>
      <c r="H16" s="72">
        <f t="shared" si="3"/>
        <v>1670620.93</v>
      </c>
      <c r="I16" s="72">
        <v>1672104.09</v>
      </c>
      <c r="J16" s="72">
        <f t="shared" si="22"/>
        <v>1483.160000000149</v>
      </c>
      <c r="K16" s="86">
        <f t="shared" si="23"/>
        <v>61.798333333339542</v>
      </c>
      <c r="L16" s="96"/>
    </row>
    <row r="17" spans="1:14">
      <c r="A17" s="73">
        <f t="shared" si="6"/>
        <v>11</v>
      </c>
      <c r="B17" s="69">
        <f t="shared" si="6"/>
        <v>46184</v>
      </c>
      <c r="C17" s="69">
        <f t="shared" si="2"/>
        <v>46184</v>
      </c>
      <c r="D17" s="70">
        <f t="shared" si="7"/>
        <v>0.25</v>
      </c>
      <c r="E17" s="69">
        <f t="shared" si="8"/>
        <v>46185</v>
      </c>
      <c r="F17" s="70">
        <v>0.25</v>
      </c>
      <c r="G17" s="71">
        <f t="shared" si="13"/>
        <v>1</v>
      </c>
      <c r="H17" s="72">
        <f t="shared" si="3"/>
        <v>1672104.09</v>
      </c>
      <c r="I17" s="72">
        <v>1673401.96</v>
      </c>
      <c r="J17" s="72">
        <f t="shared" si="22"/>
        <v>1297.8699999998789</v>
      </c>
      <c r="K17" s="86">
        <f t="shared" si="23"/>
        <v>54.077916666661622</v>
      </c>
      <c r="L17" s="96"/>
    </row>
    <row r="18" spans="1:14">
      <c r="A18" s="73">
        <f t="shared" si="6"/>
        <v>12</v>
      </c>
      <c r="B18" s="69">
        <f t="shared" si="6"/>
        <v>46185</v>
      </c>
      <c r="C18" s="69">
        <f t="shared" si="2"/>
        <v>46185</v>
      </c>
      <c r="D18" s="70">
        <f t="shared" si="7"/>
        <v>0.25</v>
      </c>
      <c r="E18" s="69">
        <f t="shared" si="8"/>
        <v>46186</v>
      </c>
      <c r="F18" s="70">
        <v>0.25</v>
      </c>
      <c r="G18" s="71">
        <f t="shared" si="13"/>
        <v>1</v>
      </c>
      <c r="H18" s="72">
        <f t="shared" si="3"/>
        <v>1673401.96</v>
      </c>
      <c r="I18" s="72">
        <v>1674665.86</v>
      </c>
      <c r="J18" s="72">
        <f t="shared" si="22"/>
        <v>1263.9000000001397</v>
      </c>
      <c r="K18" s="86">
        <f t="shared" si="23"/>
        <v>52.662500000005821</v>
      </c>
      <c r="L18" s="96"/>
    </row>
    <row r="19" spans="1:14">
      <c r="A19" s="73">
        <f t="shared" si="6"/>
        <v>13</v>
      </c>
      <c r="B19" s="69">
        <f t="shared" si="6"/>
        <v>46186</v>
      </c>
      <c r="C19" s="69">
        <f t="shared" si="2"/>
        <v>46186</v>
      </c>
      <c r="D19" s="70">
        <f t="shared" si="7"/>
        <v>0.25</v>
      </c>
      <c r="E19" s="69">
        <f t="shared" si="8"/>
        <v>46187</v>
      </c>
      <c r="F19" s="70">
        <v>0.25</v>
      </c>
      <c r="G19" s="71">
        <f t="shared" si="13"/>
        <v>1</v>
      </c>
      <c r="H19" s="72">
        <f t="shared" si="3"/>
        <v>1674665.86</v>
      </c>
      <c r="I19" s="72">
        <v>1676300.52</v>
      </c>
      <c r="J19" s="72">
        <f t="shared" si="22"/>
        <v>1634.6599999999162</v>
      </c>
      <c r="K19" s="86">
        <f t="shared" si="23"/>
        <v>68.110833333329836</v>
      </c>
      <c r="L19" s="96"/>
      <c r="N19" s="3"/>
    </row>
    <row r="20" spans="1:14">
      <c r="A20" s="73">
        <f t="shared" si="6"/>
        <v>14</v>
      </c>
      <c r="B20" s="69">
        <f t="shared" si="6"/>
        <v>46187</v>
      </c>
      <c r="C20" s="69">
        <f t="shared" si="2"/>
        <v>46187</v>
      </c>
      <c r="D20" s="70">
        <f t="shared" si="7"/>
        <v>0.25</v>
      </c>
      <c r="E20" s="69">
        <f t="shared" si="8"/>
        <v>46188</v>
      </c>
      <c r="F20" s="70">
        <v>0.25</v>
      </c>
      <c r="G20" s="71">
        <f t="shared" si="13"/>
        <v>1</v>
      </c>
      <c r="H20" s="72">
        <f t="shared" si="3"/>
        <v>1676300.52</v>
      </c>
      <c r="I20" s="72">
        <v>1677926.74</v>
      </c>
      <c r="J20" s="72">
        <f t="shared" si="22"/>
        <v>1626.2199999999721</v>
      </c>
      <c r="K20" s="86">
        <f t="shared" si="23"/>
        <v>67.759166666665507</v>
      </c>
      <c r="L20" s="96"/>
    </row>
    <row r="21" spans="1:14">
      <c r="A21" s="73">
        <f t="shared" si="6"/>
        <v>15</v>
      </c>
      <c r="B21" s="69">
        <f t="shared" si="6"/>
        <v>46188</v>
      </c>
      <c r="C21" s="69">
        <f t="shared" si="2"/>
        <v>46188</v>
      </c>
      <c r="D21" s="70">
        <f t="shared" si="7"/>
        <v>0.25</v>
      </c>
      <c r="E21" s="69">
        <f t="shared" si="8"/>
        <v>46189</v>
      </c>
      <c r="F21" s="70">
        <v>0.25</v>
      </c>
      <c r="G21" s="71">
        <f t="shared" si="13"/>
        <v>1</v>
      </c>
      <c r="H21" s="72">
        <f t="shared" si="3"/>
        <v>1677926.74</v>
      </c>
      <c r="I21" s="72">
        <v>1679424.13</v>
      </c>
      <c r="J21" s="72">
        <f t="shared" si="22"/>
        <v>1497.3899999998976</v>
      </c>
      <c r="K21" s="86">
        <f t="shared" si="23"/>
        <v>62.391249999995729</v>
      </c>
      <c r="L21" s="96"/>
    </row>
    <row r="22" spans="1:14">
      <c r="A22" s="73">
        <f t="shared" si="6"/>
        <v>16</v>
      </c>
      <c r="B22" s="69">
        <f t="shared" si="6"/>
        <v>46189</v>
      </c>
      <c r="C22" s="69">
        <f t="shared" si="2"/>
        <v>46189</v>
      </c>
      <c r="D22" s="70">
        <f t="shared" si="7"/>
        <v>0.25</v>
      </c>
      <c r="E22" s="69">
        <f t="shared" si="8"/>
        <v>46190</v>
      </c>
      <c r="F22" s="70">
        <v>0.25</v>
      </c>
      <c r="G22" s="71">
        <f t="shared" si="13"/>
        <v>1</v>
      </c>
      <c r="H22" s="72">
        <f t="shared" si="3"/>
        <v>1679424.13</v>
      </c>
      <c r="I22" s="72">
        <v>1680437.92</v>
      </c>
      <c r="J22" s="72">
        <f t="shared" si="22"/>
        <v>1013.7900000000373</v>
      </c>
      <c r="K22" s="86">
        <f t="shared" si="23"/>
        <v>42.24125000000155</v>
      </c>
      <c r="L22" s="96"/>
    </row>
    <row r="23" spans="1:14">
      <c r="A23" s="73">
        <f t="shared" si="6"/>
        <v>17</v>
      </c>
      <c r="B23" s="69">
        <f t="shared" si="6"/>
        <v>46190</v>
      </c>
      <c r="C23" s="69">
        <f t="shared" si="2"/>
        <v>46190</v>
      </c>
      <c r="D23" s="70">
        <f t="shared" si="7"/>
        <v>0.25</v>
      </c>
      <c r="E23" s="69">
        <f t="shared" si="8"/>
        <v>46191</v>
      </c>
      <c r="F23" s="70">
        <v>0.25</v>
      </c>
      <c r="G23" s="71">
        <f t="shared" si="13"/>
        <v>1</v>
      </c>
      <c r="H23" s="72">
        <f t="shared" si="3"/>
        <v>1680437.92</v>
      </c>
      <c r="I23" s="72">
        <v>1681885.01</v>
      </c>
      <c r="J23" s="72">
        <f t="shared" si="22"/>
        <v>1447.0900000000838</v>
      </c>
      <c r="K23" s="86">
        <f t="shared" si="23"/>
        <v>60.295416666670157</v>
      </c>
      <c r="L23" s="96"/>
    </row>
    <row r="24" spans="1:14">
      <c r="A24" s="73">
        <f t="shared" si="6"/>
        <v>18</v>
      </c>
      <c r="B24" s="69">
        <f t="shared" si="6"/>
        <v>46191</v>
      </c>
      <c r="C24" s="69">
        <f t="shared" si="2"/>
        <v>46191</v>
      </c>
      <c r="D24" s="70">
        <f t="shared" si="7"/>
        <v>0.25</v>
      </c>
      <c r="E24" s="69">
        <f t="shared" si="8"/>
        <v>46192</v>
      </c>
      <c r="F24" s="70">
        <v>0.25</v>
      </c>
      <c r="G24" s="71">
        <f t="shared" si="13"/>
        <v>1</v>
      </c>
      <c r="H24" s="72">
        <f t="shared" si="3"/>
        <v>1681885.01</v>
      </c>
      <c r="I24" s="72">
        <v>1683281.78</v>
      </c>
      <c r="J24" s="72">
        <f t="shared" si="22"/>
        <v>1396.7700000000186</v>
      </c>
      <c r="K24" s="86">
        <f t="shared" si="23"/>
        <v>58.198750000000778</v>
      </c>
      <c r="L24" s="96"/>
    </row>
    <row r="25" spans="1:14">
      <c r="A25" s="73">
        <f t="shared" ref="A25:B36" si="24">A24+1</f>
        <v>19</v>
      </c>
      <c r="B25" s="69">
        <f t="shared" si="24"/>
        <v>46192</v>
      </c>
      <c r="C25" s="69">
        <f t="shared" si="2"/>
        <v>46192</v>
      </c>
      <c r="D25" s="70">
        <f t="shared" si="7"/>
        <v>0.25</v>
      </c>
      <c r="E25" s="69">
        <f t="shared" si="8"/>
        <v>46193</v>
      </c>
      <c r="F25" s="70">
        <v>0.25</v>
      </c>
      <c r="G25" s="71">
        <f t="shared" si="13"/>
        <v>1</v>
      </c>
      <c r="H25" s="72">
        <f t="shared" si="3"/>
        <v>1683281.78</v>
      </c>
      <c r="I25" s="72">
        <v>1684526.14</v>
      </c>
      <c r="J25" s="72">
        <f t="shared" si="22"/>
        <v>1244.3599999998696</v>
      </c>
      <c r="K25" s="86">
        <f t="shared" si="23"/>
        <v>51.848333333327901</v>
      </c>
      <c r="L25" s="96"/>
    </row>
    <row r="26" spans="1:14">
      <c r="A26" s="73">
        <f t="shared" si="24"/>
        <v>20</v>
      </c>
      <c r="B26" s="69">
        <f t="shared" si="24"/>
        <v>46193</v>
      </c>
      <c r="C26" s="69">
        <f t="shared" si="2"/>
        <v>46193</v>
      </c>
      <c r="D26" s="70">
        <f t="shared" si="7"/>
        <v>0.25</v>
      </c>
      <c r="E26" s="69">
        <f t="shared" si="8"/>
        <v>46194</v>
      </c>
      <c r="F26" s="70">
        <v>0.25</v>
      </c>
      <c r="G26" s="71">
        <f t="shared" si="13"/>
        <v>1</v>
      </c>
      <c r="H26" s="72">
        <f t="shared" si="3"/>
        <v>1684526.14</v>
      </c>
      <c r="I26" s="72">
        <v>1685982.64</v>
      </c>
      <c r="J26" s="72">
        <f t="shared" si="22"/>
        <v>1456.5</v>
      </c>
      <c r="K26" s="86">
        <f t="shared" si="23"/>
        <v>60.6875</v>
      </c>
      <c r="L26" s="96"/>
    </row>
    <row r="27" spans="1:14">
      <c r="A27" s="73">
        <f t="shared" si="24"/>
        <v>21</v>
      </c>
      <c r="B27" s="69">
        <f t="shared" si="24"/>
        <v>46194</v>
      </c>
      <c r="C27" s="69">
        <f t="shared" si="2"/>
        <v>46194</v>
      </c>
      <c r="D27" s="70">
        <f t="shared" si="7"/>
        <v>0.25</v>
      </c>
      <c r="E27" s="69">
        <f t="shared" si="8"/>
        <v>46195</v>
      </c>
      <c r="F27" s="70">
        <v>0.25</v>
      </c>
      <c r="G27" s="71">
        <f t="shared" si="13"/>
        <v>1</v>
      </c>
      <c r="H27" s="72">
        <f t="shared" si="3"/>
        <v>1685982.64</v>
      </c>
      <c r="I27" s="72">
        <v>1687650.08</v>
      </c>
      <c r="J27" s="72">
        <f t="shared" si="22"/>
        <v>1667.440000000177</v>
      </c>
      <c r="K27" s="86">
        <f t="shared" si="23"/>
        <v>69.476666666674035</v>
      </c>
      <c r="L27" s="96"/>
    </row>
    <row r="28" spans="1:14">
      <c r="A28" s="73">
        <f t="shared" si="24"/>
        <v>22</v>
      </c>
      <c r="B28" s="69">
        <f t="shared" si="24"/>
        <v>46195</v>
      </c>
      <c r="C28" s="69">
        <f t="shared" si="2"/>
        <v>46195</v>
      </c>
      <c r="D28" s="70">
        <f t="shared" si="7"/>
        <v>0.25</v>
      </c>
      <c r="E28" s="69">
        <f t="shared" si="8"/>
        <v>46196</v>
      </c>
      <c r="F28" s="70">
        <v>0.25</v>
      </c>
      <c r="G28" s="71">
        <f t="shared" si="13"/>
        <v>1</v>
      </c>
      <c r="H28" s="72">
        <f t="shared" si="3"/>
        <v>1687650.08</v>
      </c>
      <c r="I28" s="72">
        <v>1689345.42</v>
      </c>
      <c r="J28" s="72">
        <f t="shared" si="22"/>
        <v>1695.339999999851</v>
      </c>
      <c r="K28" s="86">
        <f t="shared" si="23"/>
        <v>70.639166666660458</v>
      </c>
      <c r="L28" s="96"/>
    </row>
    <row r="29" spans="1:14">
      <c r="A29" s="73">
        <f t="shared" si="24"/>
        <v>23</v>
      </c>
      <c r="B29" s="69">
        <f t="shared" si="24"/>
        <v>46196</v>
      </c>
      <c r="C29" s="69">
        <f t="shared" si="2"/>
        <v>46196</v>
      </c>
      <c r="D29" s="70">
        <f t="shared" si="7"/>
        <v>0.25</v>
      </c>
      <c r="E29" s="69">
        <f t="shared" si="8"/>
        <v>46197</v>
      </c>
      <c r="F29" s="70">
        <v>0.25</v>
      </c>
      <c r="G29" s="71">
        <f t="shared" si="13"/>
        <v>1</v>
      </c>
      <c r="H29" s="72">
        <f t="shared" si="3"/>
        <v>1689345.42</v>
      </c>
      <c r="I29" s="72">
        <v>1690840.31</v>
      </c>
      <c r="J29" s="72">
        <f t="shared" si="22"/>
        <v>1494.8900000001304</v>
      </c>
      <c r="K29" s="86">
        <f t="shared" si="23"/>
        <v>62.287083333338764</v>
      </c>
      <c r="L29" s="96"/>
    </row>
    <row r="30" spans="1:14">
      <c r="A30" s="73">
        <f t="shared" si="24"/>
        <v>24</v>
      </c>
      <c r="B30" s="69">
        <f t="shared" si="24"/>
        <v>46197</v>
      </c>
      <c r="C30" s="69">
        <f t="shared" si="2"/>
        <v>46197</v>
      </c>
      <c r="D30" s="70">
        <f t="shared" si="7"/>
        <v>0.25</v>
      </c>
      <c r="E30" s="69">
        <f t="shared" si="8"/>
        <v>46198</v>
      </c>
      <c r="F30" s="70">
        <v>0.25</v>
      </c>
      <c r="G30" s="71">
        <f t="shared" si="13"/>
        <v>1</v>
      </c>
      <c r="H30" s="72">
        <f t="shared" si="3"/>
        <v>1690840.31</v>
      </c>
      <c r="I30" s="72">
        <v>1692309.43</v>
      </c>
      <c r="J30" s="72">
        <f t="shared" si="22"/>
        <v>1469.1199999998789</v>
      </c>
      <c r="K30" s="86">
        <f t="shared" si="23"/>
        <v>61.213333333328286</v>
      </c>
      <c r="L30" s="96"/>
    </row>
    <row r="31" spans="1:14">
      <c r="A31" s="73">
        <f t="shared" si="24"/>
        <v>25</v>
      </c>
      <c r="B31" s="69">
        <f t="shared" si="24"/>
        <v>46198</v>
      </c>
      <c r="C31" s="69">
        <f t="shared" si="2"/>
        <v>46198</v>
      </c>
      <c r="D31" s="70">
        <f t="shared" si="7"/>
        <v>0.25</v>
      </c>
      <c r="E31" s="69">
        <f t="shared" si="8"/>
        <v>46199</v>
      </c>
      <c r="F31" s="70">
        <v>0.25</v>
      </c>
      <c r="G31" s="71">
        <f t="shared" si="13"/>
        <v>1</v>
      </c>
      <c r="H31" s="72">
        <f t="shared" si="3"/>
        <v>1692309.43</v>
      </c>
      <c r="I31" s="72">
        <v>1693825.92</v>
      </c>
      <c r="J31" s="72">
        <f t="shared" si="22"/>
        <v>1516.4899999999907</v>
      </c>
      <c r="K31" s="86">
        <f t="shared" si="23"/>
        <v>63.187083333332943</v>
      </c>
      <c r="L31" s="96"/>
    </row>
    <row r="32" spans="1:14">
      <c r="A32" s="73">
        <f t="shared" si="24"/>
        <v>26</v>
      </c>
      <c r="B32" s="69">
        <f t="shared" si="24"/>
        <v>46199</v>
      </c>
      <c r="C32" s="69">
        <f t="shared" si="2"/>
        <v>46199</v>
      </c>
      <c r="D32" s="70">
        <f t="shared" si="7"/>
        <v>0.25</v>
      </c>
      <c r="E32" s="69">
        <f t="shared" si="8"/>
        <v>46200</v>
      </c>
      <c r="F32" s="70">
        <v>0.25</v>
      </c>
      <c r="G32" s="71">
        <f t="shared" si="13"/>
        <v>1</v>
      </c>
      <c r="H32" s="72">
        <f t="shared" si="3"/>
        <v>1693825.92</v>
      </c>
      <c r="I32" s="72">
        <v>1695330.41</v>
      </c>
      <c r="J32" s="72">
        <f t="shared" si="22"/>
        <v>1504.4899999999907</v>
      </c>
      <c r="K32" s="86">
        <f t="shared" si="23"/>
        <v>62.687083333332943</v>
      </c>
      <c r="L32" s="525"/>
    </row>
    <row r="33" spans="1:12">
      <c r="A33" s="73">
        <f t="shared" si="24"/>
        <v>27</v>
      </c>
      <c r="B33" s="69">
        <f t="shared" si="24"/>
        <v>46200</v>
      </c>
      <c r="C33" s="69">
        <f t="shared" si="2"/>
        <v>46200</v>
      </c>
      <c r="D33" s="70">
        <f t="shared" si="7"/>
        <v>0.25</v>
      </c>
      <c r="E33" s="69">
        <f t="shared" si="8"/>
        <v>46201</v>
      </c>
      <c r="F33" s="70">
        <v>0.25</v>
      </c>
      <c r="G33" s="71">
        <f t="shared" si="13"/>
        <v>1</v>
      </c>
      <c r="H33" s="72">
        <f t="shared" si="3"/>
        <v>1695330.41</v>
      </c>
      <c r="I33" s="72">
        <v>1696904.94</v>
      </c>
      <c r="J33" s="72">
        <f t="shared" ref="J33" si="25">I33-H33</f>
        <v>1574.5300000000279</v>
      </c>
      <c r="K33" s="86">
        <f t="shared" ref="K33" si="26">J33/24</f>
        <v>65.605416666667836</v>
      </c>
      <c r="L33" s="525"/>
    </row>
    <row r="34" spans="1:12">
      <c r="A34" s="73">
        <f t="shared" si="24"/>
        <v>28</v>
      </c>
      <c r="B34" s="69">
        <f t="shared" si="24"/>
        <v>46201</v>
      </c>
      <c r="C34" s="69">
        <f t="shared" si="2"/>
        <v>46201</v>
      </c>
      <c r="D34" s="70">
        <f t="shared" si="7"/>
        <v>0.25</v>
      </c>
      <c r="E34" s="69">
        <f t="shared" si="8"/>
        <v>46202</v>
      </c>
      <c r="F34" s="70">
        <v>0.25</v>
      </c>
      <c r="G34" s="71">
        <f t="shared" si="13"/>
        <v>1</v>
      </c>
      <c r="H34" s="72">
        <f t="shared" si="3"/>
        <v>1696904.94</v>
      </c>
      <c r="I34" s="195">
        <v>1698422.92</v>
      </c>
      <c r="J34" s="72">
        <f t="shared" si="22"/>
        <v>1517.9799999999814</v>
      </c>
      <c r="K34" s="86">
        <f t="shared" si="23"/>
        <v>63.249166666665893</v>
      </c>
      <c r="L34" s="96"/>
    </row>
    <row r="35" spans="1:12">
      <c r="A35" s="73">
        <f t="shared" si="24"/>
        <v>29</v>
      </c>
      <c r="B35" s="69">
        <f t="shared" si="24"/>
        <v>46202</v>
      </c>
      <c r="C35" s="69">
        <f t="shared" si="2"/>
        <v>46202</v>
      </c>
      <c r="D35" s="70">
        <f t="shared" si="7"/>
        <v>0.25</v>
      </c>
      <c r="E35" s="69">
        <f t="shared" si="8"/>
        <v>46203</v>
      </c>
      <c r="F35" s="70">
        <v>0.25</v>
      </c>
      <c r="G35" s="71">
        <f t="shared" si="13"/>
        <v>1</v>
      </c>
      <c r="H35" s="72">
        <f t="shared" si="3"/>
        <v>1698422.92</v>
      </c>
      <c r="I35" s="195">
        <v>1700220.98</v>
      </c>
      <c r="J35" s="72">
        <f t="shared" si="22"/>
        <v>1798.0600000000559</v>
      </c>
      <c r="K35" s="86">
        <f t="shared" si="23"/>
        <v>74.919166666669</v>
      </c>
      <c r="L35" s="96"/>
    </row>
    <row r="36" spans="1:12">
      <c r="A36" s="73">
        <f t="shared" si="24"/>
        <v>30</v>
      </c>
      <c r="B36" s="69">
        <f t="shared" si="24"/>
        <v>46203</v>
      </c>
      <c r="C36" s="69">
        <f t="shared" si="2"/>
        <v>46203</v>
      </c>
      <c r="D36" s="70">
        <f t="shared" si="7"/>
        <v>0.25</v>
      </c>
      <c r="E36" s="69">
        <f t="shared" si="8"/>
        <v>46204</v>
      </c>
      <c r="F36" s="70">
        <v>0.25</v>
      </c>
      <c r="G36" s="71">
        <f t="shared" si="13"/>
        <v>1</v>
      </c>
      <c r="H36" s="72">
        <f t="shared" si="3"/>
        <v>1700220.98</v>
      </c>
      <c r="I36" s="195">
        <v>1701686.32</v>
      </c>
      <c r="J36" s="72">
        <f t="shared" si="22"/>
        <v>1465.3400000000838</v>
      </c>
      <c r="K36" s="86">
        <f t="shared" si="23"/>
        <v>61.055833333336828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44585.670000000158</v>
      </c>
      <c r="K38" s="88">
        <f>AVERAGE(K7:K37)</f>
        <v>61.92454166666689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2.0641513888888965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3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90" zoomScaleNormal="90" workbookViewId="0">
      <pane ySplit="6" topLeftCell="A22" activePane="bottomLeft" state="frozen"/>
      <selection pane="bottomLeft" activeCell="H20" sqref="H20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17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283.29374999995343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0.29166666666666702</v>
      </c>
      <c r="E7" s="68">
        <f>C7+1</f>
        <v>46175</v>
      </c>
      <c r="F7" s="194">
        <v>0.29166666666666702</v>
      </c>
      <c r="G7" s="71">
        <f>IFERROR(((E7-C7)+(F7-D7)),"")</f>
        <v>1</v>
      </c>
      <c r="H7" s="195">
        <v>9754321.2799999993</v>
      </c>
      <c r="I7" s="195">
        <v>9760571.1500000004</v>
      </c>
      <c r="J7" s="72">
        <f t="shared" ref="J7" si="0">I7-H7</f>
        <v>6249.8700000010431</v>
      </c>
      <c r="K7" s="86">
        <f t="shared" ref="K7" si="1">J7/24</f>
        <v>260.41125000004348</v>
      </c>
      <c r="L7" s="36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0.29166666666666702</v>
      </c>
      <c r="E8" s="69">
        <f>C8+1</f>
        <v>46176</v>
      </c>
      <c r="F8" s="70">
        <f>F7</f>
        <v>0.29166666666666702</v>
      </c>
      <c r="G8" s="71">
        <f>IFERROR(((E8-C8)+(F8-D8)),"")</f>
        <v>1</v>
      </c>
      <c r="H8" s="72">
        <f t="shared" ref="H8:H36" si="3">I7</f>
        <v>9760571.1500000004</v>
      </c>
      <c r="I8" s="195">
        <v>9766469.1999999993</v>
      </c>
      <c r="J8" s="72">
        <f t="shared" ref="J8" si="4">I8-H8</f>
        <v>5898.0499999988824</v>
      </c>
      <c r="K8" s="86">
        <f t="shared" ref="K8" si="5">J8/24</f>
        <v>245.75208333328678</v>
      </c>
      <c r="L8" s="96"/>
    </row>
    <row r="9" spans="1:12">
      <c r="A9" s="73">
        <f t="shared" ref="A9:B24" si="6">A8+1</f>
        <v>3</v>
      </c>
      <c r="B9" s="69">
        <f t="shared" si="6"/>
        <v>46176</v>
      </c>
      <c r="C9" s="69">
        <f t="shared" si="2"/>
        <v>46176</v>
      </c>
      <c r="D9" s="70">
        <f t="shared" ref="D9:F36" si="7">D8</f>
        <v>0.29166666666666702</v>
      </c>
      <c r="E9" s="69">
        <f t="shared" ref="E9:E36" si="8">C9+1</f>
        <v>46177</v>
      </c>
      <c r="F9" s="70">
        <f t="shared" si="7"/>
        <v>0.29166666666666702</v>
      </c>
      <c r="G9" s="71">
        <f>IFERROR(((E9-C9)+(F9-D9)),"")</f>
        <v>1</v>
      </c>
      <c r="H9" s="72">
        <f t="shared" si="3"/>
        <v>9766469.1999999993</v>
      </c>
      <c r="I9" s="195">
        <v>9772606.9399999995</v>
      </c>
      <c r="J9" s="72">
        <f t="shared" ref="J9" si="9">I9-H9</f>
        <v>6137.7400000002235</v>
      </c>
      <c r="K9" s="86">
        <f t="shared" ref="K9" si="10">J9/24</f>
        <v>255.73916666667597</v>
      </c>
      <c r="L9" s="96"/>
    </row>
    <row r="10" spans="1:12">
      <c r="A10" s="73">
        <f t="shared" si="6"/>
        <v>4</v>
      </c>
      <c r="B10" s="69">
        <f t="shared" si="6"/>
        <v>46177</v>
      </c>
      <c r="C10" s="69">
        <f t="shared" si="2"/>
        <v>46177</v>
      </c>
      <c r="D10" s="70">
        <f t="shared" si="7"/>
        <v>0.29166666666666702</v>
      </c>
      <c r="E10" s="69">
        <f t="shared" si="8"/>
        <v>46178</v>
      </c>
      <c r="F10" s="70">
        <f t="shared" si="7"/>
        <v>0.29166666666666702</v>
      </c>
      <c r="G10" s="71">
        <f>IFERROR(((E10-C10)+(F10-D10)),"")</f>
        <v>1</v>
      </c>
      <c r="H10" s="72">
        <f t="shared" si="3"/>
        <v>9772606.9399999995</v>
      </c>
      <c r="I10" s="72">
        <v>9778758.1899999995</v>
      </c>
      <c r="J10" s="72">
        <f t="shared" ref="J10" si="11">I10-H10</f>
        <v>6151.25</v>
      </c>
      <c r="K10" s="86">
        <f t="shared" ref="K10" si="12">J10/24</f>
        <v>256.30208333333331</v>
      </c>
      <c r="L10" s="36"/>
    </row>
    <row r="11" spans="1:12">
      <c r="A11" s="73">
        <f t="shared" si="6"/>
        <v>5</v>
      </c>
      <c r="B11" s="69">
        <f t="shared" si="6"/>
        <v>46178</v>
      </c>
      <c r="C11" s="69">
        <f t="shared" si="2"/>
        <v>46178</v>
      </c>
      <c r="D11" s="70">
        <f t="shared" si="7"/>
        <v>0.29166666666666702</v>
      </c>
      <c r="E11" s="69">
        <f t="shared" si="8"/>
        <v>46179</v>
      </c>
      <c r="F11" s="70">
        <f t="shared" si="7"/>
        <v>0.29166666666666702</v>
      </c>
      <c r="G11" s="71">
        <f t="shared" ref="G11:G36" si="13">IFERROR(((E11-C11)+(F11-D11)),"")</f>
        <v>1</v>
      </c>
      <c r="H11" s="72">
        <f t="shared" si="3"/>
        <v>9778758.1899999995</v>
      </c>
      <c r="I11" s="72">
        <v>9784838.6400000006</v>
      </c>
      <c r="J11" s="72">
        <f t="shared" ref="J11" si="14">I11-H11</f>
        <v>6080.4500000011176</v>
      </c>
      <c r="K11" s="86">
        <f t="shared" ref="K11" si="15">J11/24</f>
        <v>253.35208333337991</v>
      </c>
      <c r="L11" s="36"/>
    </row>
    <row r="12" spans="1:12">
      <c r="A12" s="73">
        <f t="shared" si="6"/>
        <v>6</v>
      </c>
      <c r="B12" s="69">
        <f t="shared" si="6"/>
        <v>46179</v>
      </c>
      <c r="C12" s="69">
        <f t="shared" si="2"/>
        <v>46179</v>
      </c>
      <c r="D12" s="70">
        <f t="shared" si="7"/>
        <v>0.29166666666666702</v>
      </c>
      <c r="E12" s="69">
        <f t="shared" si="8"/>
        <v>46180</v>
      </c>
      <c r="F12" s="70">
        <f t="shared" si="7"/>
        <v>0.29166666666666702</v>
      </c>
      <c r="G12" s="71">
        <f t="shared" si="13"/>
        <v>1</v>
      </c>
      <c r="H12" s="72">
        <f t="shared" si="3"/>
        <v>9784838.6400000006</v>
      </c>
      <c r="I12" s="72">
        <v>9790432.1899999995</v>
      </c>
      <c r="J12" s="72">
        <f t="shared" ref="J12" si="16">I12-H12</f>
        <v>5593.5499999988824</v>
      </c>
      <c r="K12" s="86">
        <f t="shared" ref="K12" si="17">J12/24</f>
        <v>233.06458333328678</v>
      </c>
      <c r="L12" s="96"/>
    </row>
    <row r="13" spans="1:12">
      <c r="A13" s="73">
        <f t="shared" si="6"/>
        <v>7</v>
      </c>
      <c r="B13" s="69">
        <f t="shared" si="6"/>
        <v>46180</v>
      </c>
      <c r="C13" s="69">
        <f t="shared" si="2"/>
        <v>46180</v>
      </c>
      <c r="D13" s="70">
        <f t="shared" si="7"/>
        <v>0.29166666666666702</v>
      </c>
      <c r="E13" s="69">
        <f t="shared" si="8"/>
        <v>46181</v>
      </c>
      <c r="F13" s="70">
        <f t="shared" si="7"/>
        <v>0.29166666666666702</v>
      </c>
      <c r="G13" s="71">
        <f t="shared" si="13"/>
        <v>1</v>
      </c>
      <c r="H13" s="72">
        <f t="shared" si="3"/>
        <v>9790432.1899999995</v>
      </c>
      <c r="I13" s="72">
        <v>9790432.1899999995</v>
      </c>
      <c r="J13" s="72">
        <f t="shared" ref="J13" si="18">I13-H13</f>
        <v>0</v>
      </c>
      <c r="K13" s="86">
        <f t="shared" ref="K13" si="19">J13/24</f>
        <v>0</v>
      </c>
      <c r="L13" s="96" t="s">
        <v>163</v>
      </c>
    </row>
    <row r="14" spans="1:12">
      <c r="A14" s="73">
        <f t="shared" si="6"/>
        <v>8</v>
      </c>
      <c r="B14" s="69">
        <f t="shared" si="6"/>
        <v>46181</v>
      </c>
      <c r="C14" s="69">
        <f t="shared" si="2"/>
        <v>46181</v>
      </c>
      <c r="D14" s="70">
        <f t="shared" si="7"/>
        <v>0.29166666666666702</v>
      </c>
      <c r="E14" s="69">
        <f t="shared" si="8"/>
        <v>46182</v>
      </c>
      <c r="F14" s="70">
        <f t="shared" si="7"/>
        <v>0.29166666666666702</v>
      </c>
      <c r="G14" s="71">
        <f t="shared" si="13"/>
        <v>1</v>
      </c>
      <c r="H14" s="72">
        <f t="shared" si="3"/>
        <v>9790432.1899999995</v>
      </c>
      <c r="I14" s="72">
        <v>9796748.5700000003</v>
      </c>
      <c r="J14" s="72">
        <f t="shared" ref="J14" si="20">I14-H14</f>
        <v>6316.3800000008196</v>
      </c>
      <c r="K14" s="86">
        <f t="shared" ref="K14" si="21">J14/24</f>
        <v>263.18250000003417</v>
      </c>
      <c r="L14" s="96"/>
    </row>
    <row r="15" spans="1:12">
      <c r="A15" s="73">
        <f t="shared" si="6"/>
        <v>9</v>
      </c>
      <c r="B15" s="69">
        <f t="shared" si="6"/>
        <v>46182</v>
      </c>
      <c r="C15" s="69">
        <f t="shared" si="2"/>
        <v>46182</v>
      </c>
      <c r="D15" s="70">
        <f t="shared" si="7"/>
        <v>0.29166666666666702</v>
      </c>
      <c r="E15" s="69">
        <f t="shared" si="8"/>
        <v>46183</v>
      </c>
      <c r="F15" s="70">
        <f t="shared" si="7"/>
        <v>0.29166666666666702</v>
      </c>
      <c r="G15" s="71">
        <f t="shared" si="13"/>
        <v>1</v>
      </c>
      <c r="H15" s="72">
        <f t="shared" si="3"/>
        <v>9796748.5700000003</v>
      </c>
      <c r="I15" s="72">
        <v>9803241.4900000002</v>
      </c>
      <c r="J15" s="72">
        <f t="shared" ref="J15:J36" si="22">I15-H15</f>
        <v>6492.9199999999255</v>
      </c>
      <c r="K15" s="86">
        <f t="shared" ref="K15:K36" si="23">J15/24</f>
        <v>270.53833333333023</v>
      </c>
      <c r="L15" s="96"/>
    </row>
    <row r="16" spans="1:12">
      <c r="A16" s="73">
        <f t="shared" si="6"/>
        <v>10</v>
      </c>
      <c r="B16" s="69">
        <f t="shared" si="6"/>
        <v>46183</v>
      </c>
      <c r="C16" s="69">
        <f t="shared" si="2"/>
        <v>46183</v>
      </c>
      <c r="D16" s="70">
        <f t="shared" si="7"/>
        <v>0.29166666666666702</v>
      </c>
      <c r="E16" s="69">
        <f t="shared" si="8"/>
        <v>46184</v>
      </c>
      <c r="F16" s="70">
        <f t="shared" si="7"/>
        <v>0.29166666666666702</v>
      </c>
      <c r="G16" s="71">
        <f t="shared" si="13"/>
        <v>1</v>
      </c>
      <c r="H16" s="72">
        <f t="shared" si="3"/>
        <v>9803241.4900000002</v>
      </c>
      <c r="I16" s="72">
        <v>9809403.75</v>
      </c>
      <c r="J16" s="72">
        <f t="shared" si="22"/>
        <v>6162.2599999997765</v>
      </c>
      <c r="K16" s="86">
        <f t="shared" si="23"/>
        <v>256.760833333324</v>
      </c>
      <c r="L16" s="96"/>
    </row>
    <row r="17" spans="1:14">
      <c r="A17" s="73">
        <f t="shared" si="6"/>
        <v>11</v>
      </c>
      <c r="B17" s="69">
        <f t="shared" si="6"/>
        <v>46184</v>
      </c>
      <c r="C17" s="69">
        <f t="shared" si="2"/>
        <v>46184</v>
      </c>
      <c r="D17" s="70">
        <f t="shared" si="7"/>
        <v>0.29166666666666702</v>
      </c>
      <c r="E17" s="69">
        <f t="shared" si="8"/>
        <v>46185</v>
      </c>
      <c r="F17" s="70">
        <f t="shared" si="7"/>
        <v>0.29166666666666702</v>
      </c>
      <c r="G17" s="71">
        <f t="shared" si="13"/>
        <v>1</v>
      </c>
      <c r="H17" s="72">
        <f t="shared" si="3"/>
        <v>9809403.75</v>
      </c>
      <c r="I17" s="72">
        <v>9813853.5700000003</v>
      </c>
      <c r="J17" s="72">
        <f t="shared" si="22"/>
        <v>4449.820000000298</v>
      </c>
      <c r="K17" s="86">
        <f t="shared" si="23"/>
        <v>185.40916666667908</v>
      </c>
      <c r="L17" s="96"/>
    </row>
    <row r="18" spans="1:14">
      <c r="A18" s="73">
        <f t="shared" si="6"/>
        <v>12</v>
      </c>
      <c r="B18" s="69">
        <f t="shared" si="6"/>
        <v>46185</v>
      </c>
      <c r="C18" s="69">
        <f t="shared" si="2"/>
        <v>46185</v>
      </c>
      <c r="D18" s="70">
        <f t="shared" si="7"/>
        <v>0.29166666666666702</v>
      </c>
      <c r="E18" s="69">
        <f t="shared" si="8"/>
        <v>46186</v>
      </c>
      <c r="F18" s="70">
        <f t="shared" si="7"/>
        <v>0.29166666666666702</v>
      </c>
      <c r="G18" s="71">
        <f t="shared" si="13"/>
        <v>1</v>
      </c>
      <c r="H18" s="72">
        <f t="shared" si="3"/>
        <v>9813853.5700000003</v>
      </c>
      <c r="I18" s="72">
        <v>9819054.0999999996</v>
      </c>
      <c r="J18" s="72">
        <f t="shared" si="22"/>
        <v>5200.5299999993294</v>
      </c>
      <c r="K18" s="86">
        <f t="shared" si="23"/>
        <v>216.68874999997206</v>
      </c>
      <c r="L18" s="96"/>
    </row>
    <row r="19" spans="1:14">
      <c r="A19" s="73">
        <f t="shared" si="6"/>
        <v>13</v>
      </c>
      <c r="B19" s="69">
        <f t="shared" si="6"/>
        <v>46186</v>
      </c>
      <c r="C19" s="69">
        <f t="shared" si="2"/>
        <v>46186</v>
      </c>
      <c r="D19" s="70">
        <f t="shared" si="7"/>
        <v>0.29166666666666702</v>
      </c>
      <c r="E19" s="69">
        <f t="shared" si="8"/>
        <v>46187</v>
      </c>
      <c r="F19" s="70">
        <f t="shared" si="7"/>
        <v>0.29166666666666702</v>
      </c>
      <c r="G19" s="71">
        <f t="shared" si="13"/>
        <v>1</v>
      </c>
      <c r="H19" s="72">
        <f t="shared" si="3"/>
        <v>9819054.0999999996</v>
      </c>
      <c r="I19" s="72">
        <v>9819054.0999999996</v>
      </c>
      <c r="J19" s="72">
        <f t="shared" si="22"/>
        <v>0</v>
      </c>
      <c r="K19" s="86">
        <f t="shared" si="23"/>
        <v>0</v>
      </c>
      <c r="L19" s="96" t="s">
        <v>163</v>
      </c>
      <c r="N19" s="3"/>
    </row>
    <row r="20" spans="1:14">
      <c r="A20" s="73">
        <f t="shared" si="6"/>
        <v>14</v>
      </c>
      <c r="B20" s="69">
        <f t="shared" si="6"/>
        <v>46187</v>
      </c>
      <c r="C20" s="69">
        <f t="shared" si="2"/>
        <v>46187</v>
      </c>
      <c r="D20" s="70">
        <f t="shared" si="7"/>
        <v>0.29166666666666702</v>
      </c>
      <c r="E20" s="69">
        <f t="shared" si="8"/>
        <v>46188</v>
      </c>
      <c r="F20" s="70">
        <f t="shared" si="7"/>
        <v>0.29166666666666702</v>
      </c>
      <c r="G20" s="71">
        <f t="shared" si="13"/>
        <v>1</v>
      </c>
      <c r="H20" s="72">
        <f t="shared" si="3"/>
        <v>9819054.0999999996</v>
      </c>
      <c r="I20" s="72">
        <v>9819054.0999999996</v>
      </c>
      <c r="J20" s="72">
        <f t="shared" si="22"/>
        <v>0</v>
      </c>
      <c r="K20" s="86">
        <f t="shared" si="23"/>
        <v>0</v>
      </c>
      <c r="L20" s="96" t="s">
        <v>163</v>
      </c>
    </row>
    <row r="21" spans="1:14">
      <c r="A21" s="73">
        <f t="shared" si="6"/>
        <v>15</v>
      </c>
      <c r="B21" s="69">
        <f t="shared" si="6"/>
        <v>46188</v>
      </c>
      <c r="C21" s="69">
        <f t="shared" si="2"/>
        <v>46188</v>
      </c>
      <c r="D21" s="70">
        <f t="shared" si="7"/>
        <v>0.29166666666666702</v>
      </c>
      <c r="E21" s="69">
        <f t="shared" si="8"/>
        <v>46189</v>
      </c>
      <c r="F21" s="70">
        <f t="shared" si="7"/>
        <v>0.29166666666666702</v>
      </c>
      <c r="G21" s="71">
        <f t="shared" si="13"/>
        <v>1</v>
      </c>
      <c r="H21" s="72">
        <f t="shared" si="3"/>
        <v>9819054.0999999996</v>
      </c>
      <c r="I21" s="72">
        <v>9824095.0899999999</v>
      </c>
      <c r="J21" s="72">
        <f t="shared" ref="J21" si="24">I21-H21</f>
        <v>5040.9900000002235</v>
      </c>
      <c r="K21" s="86">
        <f t="shared" si="23"/>
        <v>210.04125000000931</v>
      </c>
      <c r="L21" s="96"/>
    </row>
    <row r="22" spans="1:14">
      <c r="A22" s="73">
        <f t="shared" si="6"/>
        <v>16</v>
      </c>
      <c r="B22" s="69">
        <f t="shared" si="6"/>
        <v>46189</v>
      </c>
      <c r="C22" s="69">
        <f t="shared" si="2"/>
        <v>46189</v>
      </c>
      <c r="D22" s="70">
        <f t="shared" si="7"/>
        <v>0.29166666666666702</v>
      </c>
      <c r="E22" s="69">
        <f t="shared" si="8"/>
        <v>46190</v>
      </c>
      <c r="F22" s="70">
        <f t="shared" si="7"/>
        <v>0.29166666666666702</v>
      </c>
      <c r="G22" s="71">
        <f t="shared" si="13"/>
        <v>1</v>
      </c>
      <c r="H22" s="72">
        <f t="shared" si="3"/>
        <v>9824095.0899999999</v>
      </c>
      <c r="I22" s="72">
        <v>9830571.9100000001</v>
      </c>
      <c r="J22" s="72">
        <f t="shared" ref="J22" si="25">I22-H22</f>
        <v>6476.820000000298</v>
      </c>
      <c r="K22" s="86">
        <f t="shared" ref="K22" si="26">J22/24</f>
        <v>269.8675000000124</v>
      </c>
      <c r="L22" s="96"/>
    </row>
    <row r="23" spans="1:14">
      <c r="A23" s="73">
        <f t="shared" si="6"/>
        <v>17</v>
      </c>
      <c r="B23" s="69">
        <f t="shared" si="6"/>
        <v>46190</v>
      </c>
      <c r="C23" s="69">
        <f t="shared" si="2"/>
        <v>46190</v>
      </c>
      <c r="D23" s="70">
        <f t="shared" si="7"/>
        <v>0.29166666666666702</v>
      </c>
      <c r="E23" s="69">
        <f t="shared" si="8"/>
        <v>46191</v>
      </c>
      <c r="F23" s="70">
        <f t="shared" si="7"/>
        <v>0.29166666666666702</v>
      </c>
      <c r="G23" s="71">
        <f t="shared" si="13"/>
        <v>1</v>
      </c>
      <c r="H23" s="72">
        <f t="shared" si="3"/>
        <v>9830571.9100000001</v>
      </c>
      <c r="I23" s="72">
        <v>9836318.0099999998</v>
      </c>
      <c r="J23" s="72">
        <f t="shared" ref="J23" si="27">I23-H23</f>
        <v>5746.0999999996275</v>
      </c>
      <c r="K23" s="86">
        <f t="shared" ref="K23" si="28">J23/24</f>
        <v>239.4208333333178</v>
      </c>
      <c r="L23" s="96"/>
    </row>
    <row r="24" spans="1:14">
      <c r="A24" s="73">
        <f t="shared" si="6"/>
        <v>18</v>
      </c>
      <c r="B24" s="69">
        <f t="shared" si="6"/>
        <v>46191</v>
      </c>
      <c r="C24" s="69">
        <f t="shared" si="2"/>
        <v>46191</v>
      </c>
      <c r="D24" s="70">
        <f t="shared" si="7"/>
        <v>0.29166666666666702</v>
      </c>
      <c r="E24" s="69">
        <f t="shared" si="8"/>
        <v>46192</v>
      </c>
      <c r="F24" s="70">
        <f t="shared" si="7"/>
        <v>0.29166666666666702</v>
      </c>
      <c r="G24" s="71">
        <f t="shared" si="13"/>
        <v>1</v>
      </c>
      <c r="H24" s="72">
        <f t="shared" si="3"/>
        <v>9836318.0099999998</v>
      </c>
      <c r="I24" s="72">
        <v>9842405.2400000002</v>
      </c>
      <c r="J24" s="72">
        <f t="shared" si="22"/>
        <v>6087.230000000447</v>
      </c>
      <c r="K24" s="86">
        <f t="shared" si="23"/>
        <v>253.63458333335197</v>
      </c>
      <c r="L24" s="96"/>
    </row>
    <row r="25" spans="1:14">
      <c r="A25" s="73">
        <f t="shared" ref="A25:B36" si="29">A24+1</f>
        <v>19</v>
      </c>
      <c r="B25" s="69">
        <f t="shared" si="29"/>
        <v>46192</v>
      </c>
      <c r="C25" s="69">
        <f t="shared" si="2"/>
        <v>46192</v>
      </c>
      <c r="D25" s="70">
        <f t="shared" si="7"/>
        <v>0.29166666666666702</v>
      </c>
      <c r="E25" s="69">
        <f t="shared" si="8"/>
        <v>46193</v>
      </c>
      <c r="F25" s="70">
        <f t="shared" si="7"/>
        <v>0.29166666666666702</v>
      </c>
      <c r="G25" s="71">
        <f t="shared" si="13"/>
        <v>1</v>
      </c>
      <c r="H25" s="72">
        <f t="shared" si="3"/>
        <v>9842405.2400000002</v>
      </c>
      <c r="I25" s="72">
        <v>9848556.4600000009</v>
      </c>
      <c r="J25" s="72">
        <f t="shared" si="22"/>
        <v>6151.2200000006706</v>
      </c>
      <c r="K25" s="86">
        <f t="shared" si="23"/>
        <v>256.30083333336125</v>
      </c>
      <c r="L25" s="96"/>
    </row>
    <row r="26" spans="1:14">
      <c r="A26" s="73">
        <f t="shared" si="29"/>
        <v>20</v>
      </c>
      <c r="B26" s="69">
        <f t="shared" si="29"/>
        <v>46193</v>
      </c>
      <c r="C26" s="69">
        <f t="shared" si="2"/>
        <v>46193</v>
      </c>
      <c r="D26" s="70">
        <f t="shared" si="7"/>
        <v>0.29166666666666702</v>
      </c>
      <c r="E26" s="69">
        <f t="shared" si="8"/>
        <v>46194</v>
      </c>
      <c r="F26" s="70">
        <f t="shared" si="7"/>
        <v>0.29166666666666702</v>
      </c>
      <c r="G26" s="71">
        <f t="shared" si="13"/>
        <v>1</v>
      </c>
      <c r="H26" s="72">
        <f t="shared" si="3"/>
        <v>9848556.4600000009</v>
      </c>
      <c r="I26" s="72">
        <v>9853688.1799999997</v>
      </c>
      <c r="J26" s="72">
        <f t="shared" si="22"/>
        <v>5131.7199999988079</v>
      </c>
      <c r="K26" s="86">
        <f t="shared" si="23"/>
        <v>213.82166666661701</v>
      </c>
      <c r="L26" s="96"/>
    </row>
    <row r="27" spans="1:14">
      <c r="A27" s="73">
        <f t="shared" si="29"/>
        <v>21</v>
      </c>
      <c r="B27" s="69">
        <f t="shared" si="29"/>
        <v>46194</v>
      </c>
      <c r="C27" s="69">
        <f t="shared" si="2"/>
        <v>46194</v>
      </c>
      <c r="D27" s="70">
        <f t="shared" si="7"/>
        <v>0.29166666666666702</v>
      </c>
      <c r="E27" s="69">
        <f t="shared" si="8"/>
        <v>46195</v>
      </c>
      <c r="F27" s="70">
        <f t="shared" si="7"/>
        <v>0.29166666666666702</v>
      </c>
      <c r="G27" s="71">
        <f t="shared" si="13"/>
        <v>1</v>
      </c>
      <c r="H27" s="72">
        <f t="shared" si="3"/>
        <v>9853688.1799999997</v>
      </c>
      <c r="I27" s="72">
        <v>9853688.1799999997</v>
      </c>
      <c r="J27" s="72">
        <f t="shared" si="22"/>
        <v>0</v>
      </c>
      <c r="K27" s="86">
        <f t="shared" si="23"/>
        <v>0</v>
      </c>
      <c r="L27" s="646" t="s">
        <v>163</v>
      </c>
    </row>
    <row r="28" spans="1:14">
      <c r="A28" s="73">
        <f t="shared" si="29"/>
        <v>22</v>
      </c>
      <c r="B28" s="69">
        <f t="shared" si="29"/>
        <v>46195</v>
      </c>
      <c r="C28" s="69">
        <f t="shared" si="2"/>
        <v>46195</v>
      </c>
      <c r="D28" s="70">
        <f t="shared" si="7"/>
        <v>0.29166666666666702</v>
      </c>
      <c r="E28" s="69">
        <f t="shared" si="8"/>
        <v>46196</v>
      </c>
      <c r="F28" s="70">
        <f t="shared" si="7"/>
        <v>0.29166666666666702</v>
      </c>
      <c r="G28" s="71">
        <f t="shared" si="13"/>
        <v>1</v>
      </c>
      <c r="H28" s="72">
        <f t="shared" si="3"/>
        <v>9853688.1799999997</v>
      </c>
      <c r="I28" s="72">
        <v>9860273.7799999993</v>
      </c>
      <c r="J28" s="72">
        <f t="shared" si="22"/>
        <v>6585.5999999996275</v>
      </c>
      <c r="K28" s="86">
        <f t="shared" si="23"/>
        <v>274.39999999998446</v>
      </c>
      <c r="L28" s="96"/>
    </row>
    <row r="29" spans="1:14">
      <c r="A29" s="73">
        <f t="shared" si="29"/>
        <v>23</v>
      </c>
      <c r="B29" s="69">
        <f t="shared" si="29"/>
        <v>46196</v>
      </c>
      <c r="C29" s="69">
        <f t="shared" si="2"/>
        <v>46196</v>
      </c>
      <c r="D29" s="70">
        <f t="shared" si="7"/>
        <v>0.29166666666666702</v>
      </c>
      <c r="E29" s="69">
        <f t="shared" si="8"/>
        <v>46197</v>
      </c>
      <c r="F29" s="70">
        <f t="shared" si="7"/>
        <v>0.29166666666666702</v>
      </c>
      <c r="G29" s="71">
        <f t="shared" si="13"/>
        <v>1</v>
      </c>
      <c r="H29" s="72">
        <f t="shared" si="3"/>
        <v>9860273.7799999993</v>
      </c>
      <c r="I29" s="72">
        <v>9866454.3499999996</v>
      </c>
      <c r="J29" s="72">
        <f t="shared" si="22"/>
        <v>6180.570000000298</v>
      </c>
      <c r="K29" s="86">
        <f t="shared" si="23"/>
        <v>257.5237500000124</v>
      </c>
      <c r="L29" s="96"/>
    </row>
    <row r="30" spans="1:14">
      <c r="A30" s="73">
        <f t="shared" si="29"/>
        <v>24</v>
      </c>
      <c r="B30" s="69">
        <f t="shared" si="29"/>
        <v>46197</v>
      </c>
      <c r="C30" s="69">
        <f t="shared" si="2"/>
        <v>46197</v>
      </c>
      <c r="D30" s="70">
        <f t="shared" si="7"/>
        <v>0.29166666666666702</v>
      </c>
      <c r="E30" s="69">
        <f t="shared" si="8"/>
        <v>46198</v>
      </c>
      <c r="F30" s="70">
        <f t="shared" si="7"/>
        <v>0.29166666666666702</v>
      </c>
      <c r="G30" s="71">
        <f t="shared" si="13"/>
        <v>1</v>
      </c>
      <c r="H30" s="72">
        <f t="shared" si="3"/>
        <v>9866454.3499999996</v>
      </c>
      <c r="I30" s="72">
        <v>9872485.0399999991</v>
      </c>
      <c r="J30" s="72">
        <f t="shared" ref="J30" si="30">I30-H30</f>
        <v>6030.6899999994785</v>
      </c>
      <c r="K30" s="86">
        <f t="shared" ref="K30" si="31">J30/24</f>
        <v>251.27874999997826</v>
      </c>
      <c r="L30" s="96"/>
    </row>
    <row r="31" spans="1:14">
      <c r="A31" s="73">
        <f t="shared" si="29"/>
        <v>25</v>
      </c>
      <c r="B31" s="69">
        <f t="shared" si="29"/>
        <v>46198</v>
      </c>
      <c r="C31" s="69">
        <f t="shared" si="2"/>
        <v>46198</v>
      </c>
      <c r="D31" s="70">
        <f t="shared" si="7"/>
        <v>0.29166666666666702</v>
      </c>
      <c r="E31" s="69">
        <f t="shared" si="8"/>
        <v>46199</v>
      </c>
      <c r="F31" s="70">
        <f t="shared" si="7"/>
        <v>0.29166666666666702</v>
      </c>
      <c r="G31" s="71">
        <f t="shared" si="13"/>
        <v>1</v>
      </c>
      <c r="H31" s="72">
        <f t="shared" si="3"/>
        <v>9872485.0399999991</v>
      </c>
      <c r="I31" s="72">
        <v>9877873.8499999996</v>
      </c>
      <c r="J31" s="72">
        <f t="shared" si="22"/>
        <v>5388.8100000005215</v>
      </c>
      <c r="K31" s="86">
        <f t="shared" si="23"/>
        <v>224.53375000002174</v>
      </c>
      <c r="L31" s="505"/>
    </row>
    <row r="32" spans="1:14">
      <c r="A32" s="73">
        <f t="shared" si="29"/>
        <v>26</v>
      </c>
      <c r="B32" s="69">
        <f t="shared" si="29"/>
        <v>46199</v>
      </c>
      <c r="C32" s="69">
        <f t="shared" si="2"/>
        <v>46199</v>
      </c>
      <c r="D32" s="70">
        <f t="shared" si="7"/>
        <v>0.29166666666666702</v>
      </c>
      <c r="E32" s="69">
        <f t="shared" si="8"/>
        <v>46200</v>
      </c>
      <c r="F32" s="70">
        <f t="shared" si="7"/>
        <v>0.29166666666666702</v>
      </c>
      <c r="G32" s="71">
        <f t="shared" si="13"/>
        <v>1</v>
      </c>
      <c r="H32" s="72">
        <f t="shared" si="3"/>
        <v>9877873.8499999996</v>
      </c>
      <c r="I32" s="72">
        <v>9883908.3399999999</v>
      </c>
      <c r="J32" s="72">
        <f t="shared" si="22"/>
        <v>6034.4900000002235</v>
      </c>
      <c r="K32" s="86">
        <f t="shared" si="23"/>
        <v>251.43708333334266</v>
      </c>
      <c r="L32" s="96"/>
    </row>
    <row r="33" spans="1:12">
      <c r="A33" s="73">
        <f t="shared" si="29"/>
        <v>27</v>
      </c>
      <c r="B33" s="69">
        <f t="shared" si="29"/>
        <v>46200</v>
      </c>
      <c r="C33" s="69">
        <f t="shared" si="2"/>
        <v>46200</v>
      </c>
      <c r="D33" s="70">
        <f t="shared" si="7"/>
        <v>0.29166666666666702</v>
      </c>
      <c r="E33" s="69">
        <f t="shared" si="8"/>
        <v>46201</v>
      </c>
      <c r="F33" s="70">
        <f t="shared" si="7"/>
        <v>0.29166666666666702</v>
      </c>
      <c r="G33" s="71">
        <f t="shared" si="13"/>
        <v>1</v>
      </c>
      <c r="H33" s="72">
        <f t="shared" si="3"/>
        <v>9883908.3399999999</v>
      </c>
      <c r="I33" s="72">
        <v>9890114.8599999994</v>
      </c>
      <c r="J33" s="72">
        <f t="shared" ref="J33" si="32">I33-H33</f>
        <v>6206.519999999553</v>
      </c>
      <c r="K33" s="86">
        <f t="shared" ref="K33" si="33">J33/24</f>
        <v>258.60499999998137</v>
      </c>
      <c r="L33" s="96"/>
    </row>
    <row r="34" spans="1:12">
      <c r="A34" s="73">
        <f t="shared" si="29"/>
        <v>28</v>
      </c>
      <c r="B34" s="69">
        <f t="shared" si="29"/>
        <v>46201</v>
      </c>
      <c r="C34" s="69">
        <f t="shared" si="2"/>
        <v>46201</v>
      </c>
      <c r="D34" s="70">
        <f t="shared" si="7"/>
        <v>0.29166666666666702</v>
      </c>
      <c r="E34" s="69">
        <f t="shared" si="8"/>
        <v>46202</v>
      </c>
      <c r="F34" s="70">
        <f t="shared" si="7"/>
        <v>0.29166666666666702</v>
      </c>
      <c r="G34" s="71">
        <f t="shared" si="13"/>
        <v>1</v>
      </c>
      <c r="H34" s="72">
        <f t="shared" si="3"/>
        <v>9890114.8599999994</v>
      </c>
      <c r="I34" s="195">
        <v>9890419.1999999993</v>
      </c>
      <c r="J34" s="72">
        <f t="shared" si="22"/>
        <v>304.33999999985099</v>
      </c>
      <c r="K34" s="86">
        <f t="shared" si="23"/>
        <v>12.680833333327124</v>
      </c>
      <c r="L34" s="96"/>
    </row>
    <row r="35" spans="1:12">
      <c r="A35" s="73">
        <f t="shared" si="29"/>
        <v>29</v>
      </c>
      <c r="B35" s="69">
        <f t="shared" si="29"/>
        <v>46202</v>
      </c>
      <c r="C35" s="69">
        <f t="shared" si="2"/>
        <v>46202</v>
      </c>
      <c r="D35" s="70">
        <f t="shared" si="7"/>
        <v>0.29166666666666702</v>
      </c>
      <c r="E35" s="69">
        <f t="shared" si="8"/>
        <v>46203</v>
      </c>
      <c r="F35" s="70">
        <f t="shared" si="7"/>
        <v>0.29166666666666702</v>
      </c>
      <c r="G35" s="71">
        <f t="shared" si="13"/>
        <v>1</v>
      </c>
      <c r="H35" s="72">
        <f t="shared" si="3"/>
        <v>9890419.1999999993</v>
      </c>
      <c r="I35" s="195">
        <v>9896189.8800000008</v>
      </c>
      <c r="J35" s="72">
        <f t="shared" si="22"/>
        <v>5770.6800000015646</v>
      </c>
      <c r="K35" s="86">
        <f t="shared" si="23"/>
        <v>240.44500000006519</v>
      </c>
      <c r="L35" s="96"/>
    </row>
    <row r="36" spans="1:12">
      <c r="A36" s="73">
        <f t="shared" si="29"/>
        <v>30</v>
      </c>
      <c r="B36" s="69">
        <f t="shared" si="29"/>
        <v>46203</v>
      </c>
      <c r="C36" s="69">
        <f t="shared" si="2"/>
        <v>46203</v>
      </c>
      <c r="D36" s="70">
        <f t="shared" si="7"/>
        <v>0.29166666666666702</v>
      </c>
      <c r="E36" s="69">
        <f t="shared" si="8"/>
        <v>46204</v>
      </c>
      <c r="F36" s="70">
        <f t="shared" si="7"/>
        <v>0.29166666666666702</v>
      </c>
      <c r="G36" s="71">
        <f t="shared" si="13"/>
        <v>1</v>
      </c>
      <c r="H36" s="72">
        <f t="shared" si="3"/>
        <v>9896189.8800000008</v>
      </c>
      <c r="I36" s="195">
        <v>9902988.9299999997</v>
      </c>
      <c r="J36" s="72">
        <f t="shared" si="22"/>
        <v>6799.0499999988824</v>
      </c>
      <c r="K36" s="86">
        <f t="shared" si="23"/>
        <v>283.29374999995343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148667.65000000037</v>
      </c>
      <c r="K38" s="88">
        <f>AVERAGE(K7:K37)</f>
        <v>206.48284722222272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7.941647970085489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2" priority="2" operator="equal">
      <formula>"APC"</formula>
    </cfRule>
  </conditionalFormatting>
  <conditionalFormatting sqref="F11:F20">
    <cfRule type="cellIs" dxfId="21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ySplit="6" topLeftCell="A25" activePane="bottomLeft" state="frozen"/>
      <selection pane="bottomLeft" activeCell="J8" sqref="J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19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133.77500000000387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0.29166666666666702</v>
      </c>
      <c r="E7" s="68">
        <f>C7+1</f>
        <v>46175</v>
      </c>
      <c r="F7" s="194">
        <v>0.29166666666666702</v>
      </c>
      <c r="G7" s="71">
        <f>IFERROR(((E7-C7)+(F7-D7)),"")</f>
        <v>1</v>
      </c>
      <c r="H7" s="195">
        <v>1085768.6299999999</v>
      </c>
      <c r="I7" s="195">
        <v>1085927.7</v>
      </c>
      <c r="J7" s="72">
        <f t="shared" ref="J7" si="0">I7-H7</f>
        <v>159.07000000006519</v>
      </c>
      <c r="K7" s="86">
        <f t="shared" ref="K7" si="1">J7/24</f>
        <v>6.6279166666693827</v>
      </c>
      <c r="L7" s="582" t="s">
        <v>163</v>
      </c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0.29166666666666702</v>
      </c>
      <c r="E8" s="69">
        <f>C8+1</f>
        <v>46176</v>
      </c>
      <c r="F8" s="70">
        <f>F7</f>
        <v>0.29166666666666702</v>
      </c>
      <c r="G8" s="71">
        <f>IFERROR(((E8-C8)+(F8-D8)),"")</f>
        <v>1</v>
      </c>
      <c r="H8" s="72">
        <f t="shared" ref="H8:H36" si="3">I7</f>
        <v>1085927.7</v>
      </c>
      <c r="I8" s="72">
        <v>1089138.3</v>
      </c>
      <c r="J8" s="72">
        <f t="shared" ref="J8" si="4">I8-H8</f>
        <v>3210.6000000000931</v>
      </c>
      <c r="K8" s="86">
        <f t="shared" ref="K8" si="5">J8/24</f>
        <v>133.77500000000387</v>
      </c>
      <c r="L8" s="36"/>
    </row>
    <row r="9" spans="1:12">
      <c r="A9" s="73">
        <f t="shared" ref="A9:B24" si="6">A8+1</f>
        <v>3</v>
      </c>
      <c r="B9" s="69">
        <f t="shared" si="6"/>
        <v>46176</v>
      </c>
      <c r="C9" s="69">
        <f t="shared" si="2"/>
        <v>46176</v>
      </c>
      <c r="D9" s="70">
        <f t="shared" ref="D9:F36" si="7">D8</f>
        <v>0.29166666666666702</v>
      </c>
      <c r="E9" s="69">
        <f t="shared" ref="E9:E36" si="8">C9+1</f>
        <v>46177</v>
      </c>
      <c r="F9" s="70">
        <f>F8</f>
        <v>0.29166666666666702</v>
      </c>
      <c r="G9" s="71">
        <f>IFERROR(((E9-C9)+(F9-D9)),"")</f>
        <v>1</v>
      </c>
      <c r="H9" s="72">
        <f t="shared" si="3"/>
        <v>1089138.3</v>
      </c>
      <c r="I9" s="72">
        <v>1092085</v>
      </c>
      <c r="J9" s="72">
        <f t="shared" ref="J9" si="9">I9-H9</f>
        <v>2946.6999999999534</v>
      </c>
      <c r="K9" s="86">
        <f t="shared" ref="K9" si="10">J9/24</f>
        <v>122.77916666666472</v>
      </c>
      <c r="L9" s="36"/>
    </row>
    <row r="10" spans="1:12">
      <c r="A10" s="73">
        <f t="shared" si="6"/>
        <v>4</v>
      </c>
      <c r="B10" s="69">
        <f t="shared" si="6"/>
        <v>46177</v>
      </c>
      <c r="C10" s="69">
        <f t="shared" si="2"/>
        <v>46177</v>
      </c>
      <c r="D10" s="70">
        <f t="shared" si="7"/>
        <v>0.29166666666666702</v>
      </c>
      <c r="E10" s="69">
        <f t="shared" si="8"/>
        <v>46178</v>
      </c>
      <c r="F10" s="70">
        <v>0.29166666666666702</v>
      </c>
      <c r="G10" s="71">
        <f>IFERROR(((E10-C10)+(F10-D10)),"")</f>
        <v>1</v>
      </c>
      <c r="H10" s="72">
        <f t="shared" si="3"/>
        <v>1092085</v>
      </c>
      <c r="I10" s="72">
        <v>1095136.48</v>
      </c>
      <c r="J10" s="72">
        <f t="shared" ref="J10" si="11">I10-H10</f>
        <v>3051.4799999999814</v>
      </c>
      <c r="K10" s="86">
        <f t="shared" ref="K10" si="12">J10/24</f>
        <v>127.14499999999923</v>
      </c>
      <c r="L10" s="36"/>
    </row>
    <row r="11" spans="1:12">
      <c r="A11" s="73">
        <f t="shared" si="6"/>
        <v>5</v>
      </c>
      <c r="B11" s="69">
        <f t="shared" si="6"/>
        <v>46178</v>
      </c>
      <c r="C11" s="69">
        <f t="shared" si="2"/>
        <v>46178</v>
      </c>
      <c r="D11" s="70">
        <f t="shared" si="7"/>
        <v>0.29166666666666702</v>
      </c>
      <c r="E11" s="69">
        <f t="shared" si="8"/>
        <v>46179</v>
      </c>
      <c r="F11" s="70">
        <f t="shared" si="7"/>
        <v>0.29166666666666702</v>
      </c>
      <c r="G11" s="71">
        <f t="shared" ref="G11:G36" si="13">IFERROR(((E11-C11)+(F11-D11)),"")</f>
        <v>1</v>
      </c>
      <c r="H11" s="72">
        <f t="shared" si="3"/>
        <v>1095136.48</v>
      </c>
      <c r="I11" s="72">
        <v>1097787.96</v>
      </c>
      <c r="J11" s="72">
        <f t="shared" ref="J11" si="14">I11-H11</f>
        <v>2651.4799999999814</v>
      </c>
      <c r="K11" s="86">
        <f t="shared" ref="K11" si="15">J11/24</f>
        <v>110.47833333333256</v>
      </c>
      <c r="L11" s="36"/>
    </row>
    <row r="12" spans="1:12">
      <c r="A12" s="73">
        <f t="shared" si="6"/>
        <v>6</v>
      </c>
      <c r="B12" s="69">
        <f t="shared" si="6"/>
        <v>46179</v>
      </c>
      <c r="C12" s="69">
        <f t="shared" si="2"/>
        <v>46179</v>
      </c>
      <c r="D12" s="70">
        <f t="shared" si="7"/>
        <v>0.29166666666666702</v>
      </c>
      <c r="E12" s="69">
        <f t="shared" si="8"/>
        <v>46180</v>
      </c>
      <c r="F12" s="70">
        <f t="shared" si="7"/>
        <v>0.29166666666666702</v>
      </c>
      <c r="G12" s="71">
        <f t="shared" si="13"/>
        <v>1</v>
      </c>
      <c r="H12" s="72">
        <f t="shared" si="3"/>
        <v>1097787.96</v>
      </c>
      <c r="I12" s="72">
        <v>1099038.55</v>
      </c>
      <c r="J12" s="72">
        <f t="shared" ref="J12" si="16">I12-H12</f>
        <v>1250.5900000000838</v>
      </c>
      <c r="K12" s="86">
        <f t="shared" ref="K12" si="17">J12/24</f>
        <v>52.107916666670157</v>
      </c>
      <c r="L12" s="96"/>
    </row>
    <row r="13" spans="1:12">
      <c r="A13" s="73">
        <f t="shared" si="6"/>
        <v>7</v>
      </c>
      <c r="B13" s="69">
        <f t="shared" si="6"/>
        <v>46180</v>
      </c>
      <c r="C13" s="69">
        <f t="shared" si="2"/>
        <v>46180</v>
      </c>
      <c r="D13" s="70">
        <f t="shared" si="7"/>
        <v>0.29166666666666702</v>
      </c>
      <c r="E13" s="69">
        <f t="shared" si="8"/>
        <v>46181</v>
      </c>
      <c r="F13" s="70">
        <f t="shared" si="7"/>
        <v>0.29166666666666702</v>
      </c>
      <c r="G13" s="71">
        <f t="shared" si="13"/>
        <v>1</v>
      </c>
      <c r="H13" s="72">
        <f t="shared" si="3"/>
        <v>1099038.55</v>
      </c>
      <c r="I13" s="72">
        <v>1099271.6599999999</v>
      </c>
      <c r="J13" s="72">
        <f t="shared" ref="J13" si="18">I13-H13</f>
        <v>233.10999999986961</v>
      </c>
      <c r="K13" s="86">
        <f t="shared" ref="K13" si="19">J13/24</f>
        <v>9.7129166666612345</v>
      </c>
      <c r="L13" s="96"/>
    </row>
    <row r="14" spans="1:12">
      <c r="A14" s="73">
        <f t="shared" si="6"/>
        <v>8</v>
      </c>
      <c r="B14" s="69">
        <f t="shared" si="6"/>
        <v>46181</v>
      </c>
      <c r="C14" s="69">
        <f t="shared" si="2"/>
        <v>46181</v>
      </c>
      <c r="D14" s="70">
        <f t="shared" si="7"/>
        <v>0.29166666666666702</v>
      </c>
      <c r="E14" s="69">
        <f t="shared" si="8"/>
        <v>46182</v>
      </c>
      <c r="F14" s="70">
        <f t="shared" si="7"/>
        <v>0.29166666666666702</v>
      </c>
      <c r="G14" s="71">
        <f t="shared" si="13"/>
        <v>1</v>
      </c>
      <c r="H14" s="72">
        <f t="shared" si="3"/>
        <v>1099271.6599999999</v>
      </c>
      <c r="I14" s="72">
        <v>1102237.49</v>
      </c>
      <c r="J14" s="72">
        <f t="shared" ref="J14" si="20">I14-H14</f>
        <v>2965.8300000000745</v>
      </c>
      <c r="K14" s="86">
        <f t="shared" ref="K14" si="21">J14/24</f>
        <v>123.5762500000031</v>
      </c>
      <c r="L14" s="96"/>
    </row>
    <row r="15" spans="1:12">
      <c r="A15" s="73">
        <f t="shared" si="6"/>
        <v>9</v>
      </c>
      <c r="B15" s="69">
        <f t="shared" si="6"/>
        <v>46182</v>
      </c>
      <c r="C15" s="69">
        <f t="shared" si="2"/>
        <v>46182</v>
      </c>
      <c r="D15" s="70">
        <f t="shared" si="7"/>
        <v>0.29166666666666702</v>
      </c>
      <c r="E15" s="69">
        <f t="shared" si="8"/>
        <v>46183</v>
      </c>
      <c r="F15" s="70">
        <f t="shared" si="7"/>
        <v>0.29166666666666702</v>
      </c>
      <c r="G15" s="71">
        <f t="shared" si="13"/>
        <v>1</v>
      </c>
      <c r="H15" s="72">
        <f t="shared" si="3"/>
        <v>1102237.49</v>
      </c>
      <c r="I15" s="72">
        <v>1105243.93</v>
      </c>
      <c r="J15" s="72">
        <f t="shared" ref="J15:J36" si="22">I15-H15</f>
        <v>3006.4399999999441</v>
      </c>
      <c r="K15" s="86">
        <f t="shared" ref="K15:K36" si="23">J15/24</f>
        <v>125.268333333331</v>
      </c>
      <c r="L15" s="96"/>
    </row>
    <row r="16" spans="1:12">
      <c r="A16" s="73">
        <f t="shared" si="6"/>
        <v>10</v>
      </c>
      <c r="B16" s="69">
        <f t="shared" si="6"/>
        <v>46183</v>
      </c>
      <c r="C16" s="69">
        <f t="shared" si="2"/>
        <v>46183</v>
      </c>
      <c r="D16" s="70">
        <f t="shared" si="7"/>
        <v>0.29166666666666702</v>
      </c>
      <c r="E16" s="69">
        <f t="shared" si="8"/>
        <v>46184</v>
      </c>
      <c r="F16" s="70">
        <f t="shared" si="7"/>
        <v>0.29166666666666702</v>
      </c>
      <c r="G16" s="71">
        <f t="shared" si="13"/>
        <v>1</v>
      </c>
      <c r="H16" s="72">
        <f t="shared" si="3"/>
        <v>1105243.93</v>
      </c>
      <c r="I16" s="72">
        <v>1107802.48</v>
      </c>
      <c r="J16" s="72">
        <f t="shared" si="22"/>
        <v>2558.5500000000466</v>
      </c>
      <c r="K16" s="86">
        <f t="shared" si="23"/>
        <v>106.60625000000194</v>
      </c>
      <c r="L16" s="96"/>
    </row>
    <row r="17" spans="1:14">
      <c r="A17" s="73">
        <f t="shared" si="6"/>
        <v>11</v>
      </c>
      <c r="B17" s="69">
        <f t="shared" si="6"/>
        <v>46184</v>
      </c>
      <c r="C17" s="69">
        <f t="shared" si="2"/>
        <v>46184</v>
      </c>
      <c r="D17" s="70">
        <f t="shared" si="7"/>
        <v>0.29166666666666702</v>
      </c>
      <c r="E17" s="69">
        <f t="shared" si="8"/>
        <v>46185</v>
      </c>
      <c r="F17" s="70">
        <f t="shared" si="7"/>
        <v>0.29166666666666702</v>
      </c>
      <c r="G17" s="71">
        <f t="shared" si="13"/>
        <v>1</v>
      </c>
      <c r="H17" s="72">
        <f t="shared" si="3"/>
        <v>1107802.48</v>
      </c>
      <c r="I17" s="72">
        <v>1110091.8</v>
      </c>
      <c r="J17" s="72">
        <f t="shared" si="22"/>
        <v>2289.3200000000652</v>
      </c>
      <c r="K17" s="86">
        <f t="shared" si="23"/>
        <v>95.38833333333605</v>
      </c>
      <c r="L17" s="96"/>
    </row>
    <row r="18" spans="1:14">
      <c r="A18" s="73">
        <f t="shared" si="6"/>
        <v>12</v>
      </c>
      <c r="B18" s="69">
        <f t="shared" si="6"/>
        <v>46185</v>
      </c>
      <c r="C18" s="69">
        <f t="shared" si="2"/>
        <v>46185</v>
      </c>
      <c r="D18" s="70">
        <f t="shared" si="7"/>
        <v>0.29166666666666702</v>
      </c>
      <c r="E18" s="69">
        <f t="shared" si="8"/>
        <v>46186</v>
      </c>
      <c r="F18" s="70">
        <f t="shared" si="7"/>
        <v>0.29166666666666702</v>
      </c>
      <c r="G18" s="71">
        <f t="shared" si="13"/>
        <v>1</v>
      </c>
      <c r="H18" s="72">
        <f t="shared" si="3"/>
        <v>1110091.8</v>
      </c>
      <c r="I18" s="72">
        <v>1112072.1299999999</v>
      </c>
      <c r="J18" s="72">
        <f t="shared" si="22"/>
        <v>1980.3299999998417</v>
      </c>
      <c r="K18" s="86">
        <f t="shared" si="23"/>
        <v>82.513749999993408</v>
      </c>
      <c r="L18" s="96"/>
    </row>
    <row r="19" spans="1:14">
      <c r="A19" s="73">
        <f t="shared" si="6"/>
        <v>13</v>
      </c>
      <c r="B19" s="69">
        <f t="shared" si="6"/>
        <v>46186</v>
      </c>
      <c r="C19" s="69">
        <f t="shared" si="2"/>
        <v>46186</v>
      </c>
      <c r="D19" s="70">
        <f t="shared" si="7"/>
        <v>0.29166666666666702</v>
      </c>
      <c r="E19" s="69">
        <f t="shared" si="8"/>
        <v>46187</v>
      </c>
      <c r="F19" s="70">
        <f t="shared" si="7"/>
        <v>0.29166666666666702</v>
      </c>
      <c r="G19" s="71">
        <f t="shared" si="13"/>
        <v>1</v>
      </c>
      <c r="H19" s="72">
        <f t="shared" si="3"/>
        <v>1112072.1299999999</v>
      </c>
      <c r="I19" s="72">
        <v>1112777.78</v>
      </c>
      <c r="J19" s="72">
        <f t="shared" si="22"/>
        <v>705.6500000001397</v>
      </c>
      <c r="K19" s="86">
        <f t="shared" si="23"/>
        <v>29.402083333339153</v>
      </c>
      <c r="L19" s="96"/>
      <c r="N19" s="3"/>
    </row>
    <row r="20" spans="1:14">
      <c r="A20" s="73">
        <f t="shared" si="6"/>
        <v>14</v>
      </c>
      <c r="B20" s="69">
        <f t="shared" si="6"/>
        <v>46187</v>
      </c>
      <c r="C20" s="69">
        <f t="shared" si="2"/>
        <v>46187</v>
      </c>
      <c r="D20" s="70">
        <f t="shared" si="7"/>
        <v>0.29166666666666702</v>
      </c>
      <c r="E20" s="69">
        <f t="shared" si="8"/>
        <v>46188</v>
      </c>
      <c r="F20" s="70">
        <f t="shared" si="7"/>
        <v>0.29166666666666702</v>
      </c>
      <c r="G20" s="71">
        <f t="shared" si="13"/>
        <v>1</v>
      </c>
      <c r="H20" s="72">
        <f t="shared" si="3"/>
        <v>1112777.78</v>
      </c>
      <c r="I20" s="72">
        <v>1112852.82</v>
      </c>
      <c r="J20" s="72">
        <f t="shared" si="22"/>
        <v>75.040000000037253</v>
      </c>
      <c r="K20" s="86">
        <f t="shared" si="23"/>
        <v>3.126666666668219</v>
      </c>
      <c r="L20" s="96"/>
    </row>
    <row r="21" spans="1:14">
      <c r="A21" s="73">
        <f t="shared" si="6"/>
        <v>15</v>
      </c>
      <c r="B21" s="69">
        <f t="shared" si="6"/>
        <v>46188</v>
      </c>
      <c r="C21" s="69">
        <f t="shared" si="2"/>
        <v>46188</v>
      </c>
      <c r="D21" s="70">
        <f t="shared" si="7"/>
        <v>0.29166666666666702</v>
      </c>
      <c r="E21" s="69">
        <f t="shared" si="8"/>
        <v>46189</v>
      </c>
      <c r="F21" s="70">
        <f t="shared" si="7"/>
        <v>0.29166666666666702</v>
      </c>
      <c r="G21" s="71">
        <f t="shared" si="13"/>
        <v>1</v>
      </c>
      <c r="H21" s="72">
        <f t="shared" si="3"/>
        <v>1112852.82</v>
      </c>
      <c r="I21" s="72">
        <v>1113847.23</v>
      </c>
      <c r="J21" s="72">
        <f t="shared" si="22"/>
        <v>994.40999999991618</v>
      </c>
      <c r="K21" s="86">
        <f t="shared" si="23"/>
        <v>41.433749999996508</v>
      </c>
      <c r="L21" s="96"/>
    </row>
    <row r="22" spans="1:14">
      <c r="A22" s="73">
        <f t="shared" si="6"/>
        <v>16</v>
      </c>
      <c r="B22" s="69">
        <f t="shared" si="6"/>
        <v>46189</v>
      </c>
      <c r="C22" s="69">
        <f t="shared" si="2"/>
        <v>46189</v>
      </c>
      <c r="D22" s="70">
        <f t="shared" si="7"/>
        <v>0.29166666666666702</v>
      </c>
      <c r="E22" s="69">
        <f t="shared" si="8"/>
        <v>46190</v>
      </c>
      <c r="F22" s="70">
        <f t="shared" si="7"/>
        <v>0.29166666666666702</v>
      </c>
      <c r="G22" s="71">
        <f t="shared" si="13"/>
        <v>1</v>
      </c>
      <c r="H22" s="72">
        <f t="shared" si="3"/>
        <v>1113847.23</v>
      </c>
      <c r="I22" s="72">
        <v>1114872.75</v>
      </c>
      <c r="J22" s="72">
        <f t="shared" si="22"/>
        <v>1025.5200000000186</v>
      </c>
      <c r="K22" s="86">
        <f t="shared" si="23"/>
        <v>42.730000000000778</v>
      </c>
      <c r="L22" s="96"/>
    </row>
    <row r="23" spans="1:14">
      <c r="A23" s="73">
        <f t="shared" si="6"/>
        <v>17</v>
      </c>
      <c r="B23" s="69">
        <f t="shared" si="6"/>
        <v>46190</v>
      </c>
      <c r="C23" s="69">
        <f t="shared" si="2"/>
        <v>46190</v>
      </c>
      <c r="D23" s="70">
        <f t="shared" si="7"/>
        <v>0.29166666666666702</v>
      </c>
      <c r="E23" s="69">
        <f t="shared" si="8"/>
        <v>46191</v>
      </c>
      <c r="F23" s="70">
        <f t="shared" si="7"/>
        <v>0.29166666666666702</v>
      </c>
      <c r="G23" s="71">
        <f t="shared" si="13"/>
        <v>1</v>
      </c>
      <c r="H23" s="72">
        <f t="shared" si="3"/>
        <v>1114872.75</v>
      </c>
      <c r="I23" s="72">
        <v>1115747.8999999999</v>
      </c>
      <c r="J23" s="72">
        <f t="shared" si="22"/>
        <v>875.14999999990687</v>
      </c>
      <c r="K23" s="86">
        <f t="shared" si="23"/>
        <v>36.46458333332945</v>
      </c>
      <c r="L23" s="96"/>
    </row>
    <row r="24" spans="1:14">
      <c r="A24" s="73">
        <f t="shared" si="6"/>
        <v>18</v>
      </c>
      <c r="B24" s="69">
        <f t="shared" si="6"/>
        <v>46191</v>
      </c>
      <c r="C24" s="69">
        <f t="shared" si="2"/>
        <v>46191</v>
      </c>
      <c r="D24" s="70">
        <f t="shared" si="7"/>
        <v>0.29166666666666702</v>
      </c>
      <c r="E24" s="69">
        <f t="shared" si="8"/>
        <v>46192</v>
      </c>
      <c r="F24" s="70">
        <f t="shared" si="7"/>
        <v>0.29166666666666702</v>
      </c>
      <c r="G24" s="71">
        <f t="shared" si="13"/>
        <v>1</v>
      </c>
      <c r="H24" s="72">
        <f t="shared" si="3"/>
        <v>1115747.8999999999</v>
      </c>
      <c r="I24" s="72">
        <v>1118374.3500000001</v>
      </c>
      <c r="J24" s="72">
        <f t="shared" si="22"/>
        <v>2626.4500000001863</v>
      </c>
      <c r="K24" s="86">
        <f t="shared" si="23"/>
        <v>109.43541666667443</v>
      </c>
      <c r="L24" s="36"/>
    </row>
    <row r="25" spans="1:14">
      <c r="A25" s="73">
        <f t="shared" ref="A25:B36" si="24">A24+1</f>
        <v>19</v>
      </c>
      <c r="B25" s="69">
        <f t="shared" si="24"/>
        <v>46192</v>
      </c>
      <c r="C25" s="69">
        <f t="shared" si="2"/>
        <v>46192</v>
      </c>
      <c r="D25" s="70">
        <f t="shared" si="7"/>
        <v>0.29166666666666702</v>
      </c>
      <c r="E25" s="69">
        <f t="shared" si="8"/>
        <v>46193</v>
      </c>
      <c r="F25" s="70">
        <f t="shared" si="7"/>
        <v>0.29166666666666702</v>
      </c>
      <c r="G25" s="71">
        <f t="shared" si="13"/>
        <v>1</v>
      </c>
      <c r="H25" s="72">
        <f t="shared" si="3"/>
        <v>1118374.3500000001</v>
      </c>
      <c r="I25" s="72">
        <v>1119768.43</v>
      </c>
      <c r="J25" s="72">
        <f t="shared" si="22"/>
        <v>1394.0799999998417</v>
      </c>
      <c r="K25" s="86">
        <f t="shared" si="23"/>
        <v>58.086666666660072</v>
      </c>
      <c r="L25" s="96"/>
    </row>
    <row r="26" spans="1:14">
      <c r="A26" s="73">
        <f t="shared" si="24"/>
        <v>20</v>
      </c>
      <c r="B26" s="69">
        <f t="shared" si="24"/>
        <v>46193</v>
      </c>
      <c r="C26" s="69">
        <f t="shared" si="2"/>
        <v>46193</v>
      </c>
      <c r="D26" s="70">
        <f t="shared" si="7"/>
        <v>0.29166666666666702</v>
      </c>
      <c r="E26" s="69">
        <f t="shared" si="8"/>
        <v>46194</v>
      </c>
      <c r="F26" s="70">
        <f t="shared" si="7"/>
        <v>0.29166666666666702</v>
      </c>
      <c r="G26" s="71">
        <f t="shared" si="13"/>
        <v>1</v>
      </c>
      <c r="H26" s="72">
        <f t="shared" si="3"/>
        <v>1119768.43</v>
      </c>
      <c r="I26" s="72">
        <v>1120019.9099999999</v>
      </c>
      <c r="J26" s="72">
        <f t="shared" si="22"/>
        <v>251.47999999998137</v>
      </c>
      <c r="K26" s="86">
        <f t="shared" si="23"/>
        <v>10.478333333332557</v>
      </c>
      <c r="L26" s="96" t="s">
        <v>374</v>
      </c>
    </row>
    <row r="27" spans="1:14">
      <c r="A27" s="73">
        <f t="shared" si="24"/>
        <v>21</v>
      </c>
      <c r="B27" s="69">
        <f t="shared" si="24"/>
        <v>46194</v>
      </c>
      <c r="C27" s="69">
        <f t="shared" si="2"/>
        <v>46194</v>
      </c>
      <c r="D27" s="70">
        <f t="shared" si="7"/>
        <v>0.29166666666666702</v>
      </c>
      <c r="E27" s="69">
        <f t="shared" si="8"/>
        <v>46195</v>
      </c>
      <c r="F27" s="70">
        <f t="shared" si="7"/>
        <v>0.29166666666666702</v>
      </c>
      <c r="G27" s="71">
        <f t="shared" si="13"/>
        <v>1</v>
      </c>
      <c r="H27" s="72">
        <f t="shared" si="3"/>
        <v>1120019.9099999999</v>
      </c>
      <c r="I27" s="72">
        <v>1123050.3799999999</v>
      </c>
      <c r="J27" s="72">
        <f t="shared" si="22"/>
        <v>3030.4699999999721</v>
      </c>
      <c r="K27" s="86">
        <f t="shared" si="23"/>
        <v>126.26958333333216</v>
      </c>
      <c r="L27" s="96"/>
    </row>
    <row r="28" spans="1:14">
      <c r="A28" s="73">
        <f t="shared" si="24"/>
        <v>22</v>
      </c>
      <c r="B28" s="69">
        <f t="shared" si="24"/>
        <v>46195</v>
      </c>
      <c r="C28" s="69">
        <f t="shared" si="2"/>
        <v>46195</v>
      </c>
      <c r="D28" s="70">
        <f t="shared" si="7"/>
        <v>0.29166666666666702</v>
      </c>
      <c r="E28" s="69">
        <f t="shared" si="8"/>
        <v>46196</v>
      </c>
      <c r="F28" s="70">
        <f t="shared" si="7"/>
        <v>0.29166666666666702</v>
      </c>
      <c r="G28" s="71">
        <f t="shared" si="13"/>
        <v>1</v>
      </c>
      <c r="H28" s="72">
        <f t="shared" si="3"/>
        <v>1123050.3799999999</v>
      </c>
      <c r="I28" s="72">
        <v>1125618.6200000001</v>
      </c>
      <c r="J28" s="72">
        <f t="shared" si="22"/>
        <v>2568.2400000002235</v>
      </c>
      <c r="K28" s="86">
        <f t="shared" si="23"/>
        <v>107.01000000000931</v>
      </c>
      <c r="L28" s="96"/>
    </row>
    <row r="29" spans="1:14">
      <c r="A29" s="73">
        <f t="shared" si="24"/>
        <v>23</v>
      </c>
      <c r="B29" s="69">
        <f t="shared" si="24"/>
        <v>46196</v>
      </c>
      <c r="C29" s="69">
        <f t="shared" si="2"/>
        <v>46196</v>
      </c>
      <c r="D29" s="70">
        <f t="shared" si="7"/>
        <v>0.29166666666666702</v>
      </c>
      <c r="E29" s="69">
        <f t="shared" si="8"/>
        <v>46197</v>
      </c>
      <c r="F29" s="70">
        <f t="shared" si="7"/>
        <v>0.29166666666666702</v>
      </c>
      <c r="G29" s="71">
        <f t="shared" si="13"/>
        <v>1</v>
      </c>
      <c r="H29" s="72">
        <f t="shared" si="3"/>
        <v>1125618.6200000001</v>
      </c>
      <c r="I29" s="72">
        <v>1127107.69</v>
      </c>
      <c r="J29" s="72">
        <f t="shared" si="22"/>
        <v>1489.0699999998324</v>
      </c>
      <c r="K29" s="86">
        <f t="shared" si="23"/>
        <v>62.044583333326351</v>
      </c>
      <c r="L29" s="96"/>
    </row>
    <row r="30" spans="1:14">
      <c r="A30" s="73">
        <f t="shared" si="24"/>
        <v>24</v>
      </c>
      <c r="B30" s="69">
        <f t="shared" si="24"/>
        <v>46197</v>
      </c>
      <c r="C30" s="69">
        <f t="shared" si="2"/>
        <v>46197</v>
      </c>
      <c r="D30" s="70">
        <f t="shared" si="7"/>
        <v>0.29166666666666702</v>
      </c>
      <c r="E30" s="69">
        <f t="shared" si="8"/>
        <v>46198</v>
      </c>
      <c r="F30" s="70">
        <f t="shared" si="7"/>
        <v>0.29166666666666702</v>
      </c>
      <c r="G30" s="71">
        <f t="shared" si="13"/>
        <v>1</v>
      </c>
      <c r="H30" s="72">
        <f t="shared" si="3"/>
        <v>1127107.69</v>
      </c>
      <c r="I30" s="72">
        <v>1127847.57</v>
      </c>
      <c r="J30" s="72">
        <f t="shared" si="22"/>
        <v>739.88000000012107</v>
      </c>
      <c r="K30" s="86">
        <f t="shared" si="23"/>
        <v>30.828333333338378</v>
      </c>
      <c r="L30" s="96"/>
    </row>
    <row r="31" spans="1:14">
      <c r="A31" s="73">
        <f t="shared" si="24"/>
        <v>25</v>
      </c>
      <c r="B31" s="69">
        <f t="shared" si="24"/>
        <v>46198</v>
      </c>
      <c r="C31" s="69">
        <f t="shared" si="2"/>
        <v>46198</v>
      </c>
      <c r="D31" s="70">
        <f t="shared" si="7"/>
        <v>0.29166666666666702</v>
      </c>
      <c r="E31" s="69">
        <f t="shared" si="8"/>
        <v>46199</v>
      </c>
      <c r="F31" s="70">
        <f t="shared" si="7"/>
        <v>0.29166666666666702</v>
      </c>
      <c r="G31" s="71">
        <f t="shared" si="13"/>
        <v>1</v>
      </c>
      <c r="H31" s="72">
        <f t="shared" si="3"/>
        <v>1127847.57</v>
      </c>
      <c r="I31" s="72">
        <v>1128564.6000000001</v>
      </c>
      <c r="J31" s="72">
        <f t="shared" si="22"/>
        <v>717.03000000002794</v>
      </c>
      <c r="K31" s="86">
        <f t="shared" si="23"/>
        <v>29.876250000001164</v>
      </c>
      <c r="L31" s="505"/>
    </row>
    <row r="32" spans="1:14">
      <c r="A32" s="73">
        <f t="shared" si="24"/>
        <v>26</v>
      </c>
      <c r="B32" s="69">
        <f t="shared" si="24"/>
        <v>46199</v>
      </c>
      <c r="C32" s="69">
        <f t="shared" si="2"/>
        <v>46199</v>
      </c>
      <c r="D32" s="70">
        <f t="shared" si="7"/>
        <v>0.29166666666666702</v>
      </c>
      <c r="E32" s="69">
        <f t="shared" si="8"/>
        <v>46200</v>
      </c>
      <c r="F32" s="70">
        <f t="shared" si="7"/>
        <v>0.29166666666666702</v>
      </c>
      <c r="G32" s="71">
        <f t="shared" si="13"/>
        <v>1</v>
      </c>
      <c r="H32" s="72">
        <f t="shared" si="3"/>
        <v>1128564.6000000001</v>
      </c>
      <c r="I32" s="72">
        <v>1128836.1100000001</v>
      </c>
      <c r="J32" s="72">
        <f t="shared" si="22"/>
        <v>271.51000000000931</v>
      </c>
      <c r="K32" s="86">
        <f t="shared" si="23"/>
        <v>11.312916666667055</v>
      </c>
      <c r="L32" s="96"/>
    </row>
    <row r="33" spans="1:12">
      <c r="A33" s="73">
        <f t="shared" si="24"/>
        <v>27</v>
      </c>
      <c r="B33" s="69">
        <f t="shared" si="24"/>
        <v>46200</v>
      </c>
      <c r="C33" s="69">
        <f t="shared" si="2"/>
        <v>46200</v>
      </c>
      <c r="D33" s="70">
        <f t="shared" si="7"/>
        <v>0.29166666666666702</v>
      </c>
      <c r="E33" s="69">
        <f t="shared" si="8"/>
        <v>46201</v>
      </c>
      <c r="F33" s="70">
        <f t="shared" si="7"/>
        <v>0.29166666666666702</v>
      </c>
      <c r="G33" s="71">
        <f t="shared" si="13"/>
        <v>1</v>
      </c>
      <c r="H33" s="72">
        <f t="shared" si="3"/>
        <v>1128836.1100000001</v>
      </c>
      <c r="I33" s="195">
        <v>1128980.6299999999</v>
      </c>
      <c r="J33" s="72">
        <f t="shared" si="22"/>
        <v>144.5199999997858</v>
      </c>
      <c r="K33" s="86">
        <f t="shared" si="23"/>
        <v>6.0216666666577412</v>
      </c>
      <c r="L33" s="96"/>
    </row>
    <row r="34" spans="1:12">
      <c r="A34" s="73">
        <f t="shared" si="24"/>
        <v>28</v>
      </c>
      <c r="B34" s="69">
        <f t="shared" si="24"/>
        <v>46201</v>
      </c>
      <c r="C34" s="69">
        <f t="shared" si="2"/>
        <v>46201</v>
      </c>
      <c r="D34" s="70">
        <f t="shared" si="7"/>
        <v>0.29166666666666702</v>
      </c>
      <c r="E34" s="69">
        <f t="shared" si="8"/>
        <v>46202</v>
      </c>
      <c r="F34" s="70">
        <f t="shared" si="7"/>
        <v>0.29166666666666702</v>
      </c>
      <c r="G34" s="71">
        <f t="shared" si="13"/>
        <v>1</v>
      </c>
      <c r="H34" s="72">
        <f t="shared" si="3"/>
        <v>1128980.6299999999</v>
      </c>
      <c r="I34" s="195">
        <v>1130810.99</v>
      </c>
      <c r="J34" s="72">
        <f t="shared" si="22"/>
        <v>1830.3600000001024</v>
      </c>
      <c r="K34" s="86">
        <f t="shared" si="23"/>
        <v>76.265000000004264</v>
      </c>
      <c r="L34" s="96"/>
    </row>
    <row r="35" spans="1:12">
      <c r="A35" s="73">
        <f t="shared" si="24"/>
        <v>29</v>
      </c>
      <c r="B35" s="69">
        <f t="shared" si="24"/>
        <v>46202</v>
      </c>
      <c r="C35" s="69">
        <f t="shared" si="2"/>
        <v>46202</v>
      </c>
      <c r="D35" s="70">
        <f t="shared" si="7"/>
        <v>0.29166666666666702</v>
      </c>
      <c r="E35" s="69">
        <f t="shared" si="8"/>
        <v>46203</v>
      </c>
      <c r="F35" s="70">
        <f t="shared" si="7"/>
        <v>0.29166666666666702</v>
      </c>
      <c r="G35" s="71">
        <f t="shared" si="13"/>
        <v>1</v>
      </c>
      <c r="H35" s="72">
        <f t="shared" si="3"/>
        <v>1130810.99</v>
      </c>
      <c r="I35" s="657">
        <v>1132151.83</v>
      </c>
      <c r="J35" s="72">
        <f t="shared" si="22"/>
        <v>1340.8400000000838</v>
      </c>
      <c r="K35" s="86">
        <f t="shared" si="23"/>
        <v>55.868333333336828</v>
      </c>
      <c r="L35" s="96"/>
    </row>
    <row r="36" spans="1:12">
      <c r="A36" s="73">
        <f t="shared" si="24"/>
        <v>30</v>
      </c>
      <c r="B36" s="69">
        <f t="shared" si="24"/>
        <v>46203</v>
      </c>
      <c r="C36" s="69">
        <f t="shared" si="2"/>
        <v>46203</v>
      </c>
      <c r="D36" s="70">
        <f t="shared" si="7"/>
        <v>0.29166666666666702</v>
      </c>
      <c r="E36" s="69">
        <f t="shared" si="8"/>
        <v>46204</v>
      </c>
      <c r="F36" s="70">
        <f t="shared" si="7"/>
        <v>0.29166666666666702</v>
      </c>
      <c r="G36" s="71">
        <f t="shared" si="13"/>
        <v>1</v>
      </c>
      <c r="H36" s="72">
        <f t="shared" si="3"/>
        <v>1132151.83</v>
      </c>
      <c r="I36" s="195">
        <v>1132216.18</v>
      </c>
      <c r="J36" s="72">
        <f t="shared" si="22"/>
        <v>64.349999999860302</v>
      </c>
      <c r="K36" s="86">
        <f t="shared" si="23"/>
        <v>2.6812499999941792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46447.550000000047</v>
      </c>
      <c r="K38" s="88">
        <f>AVERAGE(K7:K37)</f>
        <v>64.510486111111149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2.1503495370370382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0" priority="2" operator="equal">
      <formula>"APC"</formula>
    </cfRule>
  </conditionalFormatting>
  <conditionalFormatting sqref="F11:F20">
    <cfRule type="cellIs" dxfId="19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2" ySplit="6" topLeftCell="C22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167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523.36666666666861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0.33333333333333298</v>
      </c>
      <c r="E7" s="68">
        <f>C7+1</f>
        <v>46175</v>
      </c>
      <c r="F7" s="194">
        <v>0.33333333333333298</v>
      </c>
      <c r="G7" s="71">
        <f>IFERROR(((E7-C7)+(F7-D7)),"")</f>
        <v>1</v>
      </c>
      <c r="H7" s="195">
        <v>1566244.6</v>
      </c>
      <c r="I7" s="195">
        <v>1566244.6</v>
      </c>
      <c r="J7" s="72">
        <f t="shared" ref="J7" si="0">I7-H7</f>
        <v>0</v>
      </c>
      <c r="K7" s="86">
        <f t="shared" ref="K7" si="1">J7/24</f>
        <v>0</v>
      </c>
      <c r="L7" s="583" t="s">
        <v>163</v>
      </c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0.33333333333333298</v>
      </c>
      <c r="E8" s="69">
        <f>C8+1</f>
        <v>46176</v>
      </c>
      <c r="F8" s="70">
        <f>F7</f>
        <v>0.33333333333333298</v>
      </c>
      <c r="G8" s="71">
        <f>IFERROR(((E8-C8)+(F8-D8)),"")</f>
        <v>1</v>
      </c>
      <c r="H8" s="72">
        <f t="shared" ref="H8:H36" si="3">I7</f>
        <v>1566244.6</v>
      </c>
      <c r="I8" s="72">
        <v>1577201.5</v>
      </c>
      <c r="J8" s="72">
        <f t="shared" ref="J8" si="4">I8-H8</f>
        <v>10956.899999999907</v>
      </c>
      <c r="K8" s="86">
        <f t="shared" ref="K8" si="5">J8/24</f>
        <v>456.5374999999961</v>
      </c>
      <c r="L8" s="96"/>
    </row>
    <row r="9" spans="1:12">
      <c r="A9" s="73">
        <f t="shared" ref="A9:B24" si="6">A8+1</f>
        <v>3</v>
      </c>
      <c r="B9" s="69">
        <f t="shared" si="6"/>
        <v>46176</v>
      </c>
      <c r="C9" s="69">
        <f t="shared" si="2"/>
        <v>46176</v>
      </c>
      <c r="D9" s="70">
        <f t="shared" ref="D9:F36" si="7">D8</f>
        <v>0.33333333333333298</v>
      </c>
      <c r="E9" s="69">
        <f t="shared" ref="E9:E36" si="8">C9+1</f>
        <v>46177</v>
      </c>
      <c r="F9" s="70">
        <f t="shared" si="7"/>
        <v>0.33333333333333298</v>
      </c>
      <c r="G9" s="71">
        <f>IFERROR(((E9-C9)+(F9-D9)),"")</f>
        <v>1</v>
      </c>
      <c r="H9" s="72">
        <f t="shared" si="3"/>
        <v>1577201.5</v>
      </c>
      <c r="I9" s="72">
        <v>1589575.5</v>
      </c>
      <c r="J9" s="72">
        <f t="shared" ref="J9" si="9">I9-H9</f>
        <v>12374</v>
      </c>
      <c r="K9" s="86">
        <f t="shared" ref="K9" si="10">J9/24</f>
        <v>515.58333333333337</v>
      </c>
      <c r="L9" s="96"/>
    </row>
    <row r="10" spans="1:12">
      <c r="A10" s="73">
        <f t="shared" si="6"/>
        <v>4</v>
      </c>
      <c r="B10" s="69">
        <f t="shared" si="6"/>
        <v>46177</v>
      </c>
      <c r="C10" s="69">
        <f t="shared" si="2"/>
        <v>46177</v>
      </c>
      <c r="D10" s="70">
        <f t="shared" si="7"/>
        <v>0.33333333333333298</v>
      </c>
      <c r="E10" s="69">
        <f t="shared" si="8"/>
        <v>46178</v>
      </c>
      <c r="F10" s="70">
        <f t="shared" si="7"/>
        <v>0.33333333333333298</v>
      </c>
      <c r="G10" s="71">
        <f>IFERROR(((E10-C10)+(F10-D10)),"")</f>
        <v>1</v>
      </c>
      <c r="H10" s="72">
        <f t="shared" si="3"/>
        <v>1589575.5</v>
      </c>
      <c r="I10" s="72">
        <v>1597928.5</v>
      </c>
      <c r="J10" s="72">
        <f t="shared" ref="J10" si="11">I10-H10</f>
        <v>8353</v>
      </c>
      <c r="K10" s="86">
        <f t="shared" ref="K10" si="12">J10/24</f>
        <v>348.04166666666669</v>
      </c>
      <c r="L10" s="36"/>
    </row>
    <row r="11" spans="1:12">
      <c r="A11" s="73">
        <f t="shared" si="6"/>
        <v>5</v>
      </c>
      <c r="B11" s="69">
        <f t="shared" si="6"/>
        <v>46178</v>
      </c>
      <c r="C11" s="69">
        <f t="shared" si="2"/>
        <v>46178</v>
      </c>
      <c r="D11" s="70">
        <f t="shared" si="7"/>
        <v>0.33333333333333298</v>
      </c>
      <c r="E11" s="69">
        <f t="shared" si="8"/>
        <v>46179</v>
      </c>
      <c r="F11" s="70">
        <f t="shared" si="7"/>
        <v>0.33333333333333298</v>
      </c>
      <c r="G11" s="71">
        <f t="shared" ref="G11:G36" si="13">IFERROR(((E11-C11)+(F11-D11)),"")</f>
        <v>1</v>
      </c>
      <c r="H11" s="72">
        <f t="shared" si="3"/>
        <v>1597928.5</v>
      </c>
      <c r="I11" s="72">
        <v>1607376.7</v>
      </c>
      <c r="J11" s="72">
        <f t="shared" ref="J11" si="14">I11-H11</f>
        <v>9448.1999999999534</v>
      </c>
      <c r="K11" s="86">
        <f t="shared" ref="K11" si="15">J11/24</f>
        <v>393.67499999999808</v>
      </c>
      <c r="L11" s="96"/>
    </row>
    <row r="12" spans="1:12">
      <c r="A12" s="73">
        <f t="shared" si="6"/>
        <v>6</v>
      </c>
      <c r="B12" s="69">
        <f t="shared" si="6"/>
        <v>46179</v>
      </c>
      <c r="C12" s="69">
        <f t="shared" si="2"/>
        <v>46179</v>
      </c>
      <c r="D12" s="70">
        <f t="shared" si="7"/>
        <v>0.33333333333333298</v>
      </c>
      <c r="E12" s="69">
        <f t="shared" si="8"/>
        <v>46180</v>
      </c>
      <c r="F12" s="70">
        <f t="shared" si="7"/>
        <v>0.33333333333333298</v>
      </c>
      <c r="G12" s="71">
        <f t="shared" si="13"/>
        <v>1</v>
      </c>
      <c r="H12" s="72">
        <f t="shared" si="3"/>
        <v>1607376.7</v>
      </c>
      <c r="I12" s="72">
        <v>1618438.5</v>
      </c>
      <c r="J12" s="72">
        <f t="shared" ref="J12" si="16">I12-H12</f>
        <v>11061.800000000047</v>
      </c>
      <c r="K12" s="86">
        <f t="shared" ref="K12" si="17">J12/24</f>
        <v>460.90833333333529</v>
      </c>
      <c r="L12" s="96"/>
    </row>
    <row r="13" spans="1:12">
      <c r="A13" s="73">
        <f t="shared" si="6"/>
        <v>7</v>
      </c>
      <c r="B13" s="69">
        <f t="shared" si="6"/>
        <v>46180</v>
      </c>
      <c r="C13" s="69">
        <f t="shared" si="2"/>
        <v>46180</v>
      </c>
      <c r="D13" s="70">
        <f t="shared" si="7"/>
        <v>0.33333333333333298</v>
      </c>
      <c r="E13" s="69">
        <f t="shared" si="8"/>
        <v>46181</v>
      </c>
      <c r="F13" s="70">
        <f t="shared" si="7"/>
        <v>0.33333333333333298</v>
      </c>
      <c r="G13" s="71">
        <f t="shared" si="13"/>
        <v>1</v>
      </c>
      <c r="H13" s="72">
        <f t="shared" si="3"/>
        <v>1618438.5</v>
      </c>
      <c r="I13" s="72">
        <v>1627400.8</v>
      </c>
      <c r="J13" s="72">
        <f t="shared" ref="J13" si="18">I13-H13</f>
        <v>8962.3000000000466</v>
      </c>
      <c r="K13" s="86">
        <f t="shared" ref="K13" si="19">J13/24</f>
        <v>373.42916666666861</v>
      </c>
      <c r="L13" s="96"/>
    </row>
    <row r="14" spans="1:12">
      <c r="A14" s="73">
        <f t="shared" si="6"/>
        <v>8</v>
      </c>
      <c r="B14" s="69">
        <f t="shared" si="6"/>
        <v>46181</v>
      </c>
      <c r="C14" s="69">
        <f t="shared" si="2"/>
        <v>46181</v>
      </c>
      <c r="D14" s="70">
        <f t="shared" si="7"/>
        <v>0.33333333333333298</v>
      </c>
      <c r="E14" s="69">
        <f t="shared" si="8"/>
        <v>46182</v>
      </c>
      <c r="F14" s="70">
        <f t="shared" si="7"/>
        <v>0.33333333333333298</v>
      </c>
      <c r="G14" s="71">
        <f t="shared" si="13"/>
        <v>1</v>
      </c>
      <c r="H14" s="72">
        <f t="shared" si="3"/>
        <v>1627400.8</v>
      </c>
      <c r="I14" s="72">
        <v>1638073.6</v>
      </c>
      <c r="J14" s="72">
        <f t="shared" ref="J14" si="20">I14-H14</f>
        <v>10672.800000000047</v>
      </c>
      <c r="K14" s="86">
        <f t="shared" ref="K14" si="21">J14/24</f>
        <v>444.70000000000192</v>
      </c>
      <c r="L14" s="96"/>
    </row>
    <row r="15" spans="1:12">
      <c r="A15" s="73">
        <f t="shared" si="6"/>
        <v>9</v>
      </c>
      <c r="B15" s="69">
        <f t="shared" si="6"/>
        <v>46182</v>
      </c>
      <c r="C15" s="69">
        <f t="shared" si="2"/>
        <v>46182</v>
      </c>
      <c r="D15" s="70">
        <f t="shared" si="7"/>
        <v>0.33333333333333298</v>
      </c>
      <c r="E15" s="69">
        <f t="shared" si="8"/>
        <v>46183</v>
      </c>
      <c r="F15" s="70">
        <f t="shared" si="7"/>
        <v>0.33333333333333298</v>
      </c>
      <c r="G15" s="71">
        <f t="shared" si="13"/>
        <v>1</v>
      </c>
      <c r="H15" s="72">
        <f t="shared" si="3"/>
        <v>1638073.6</v>
      </c>
      <c r="I15" s="72">
        <v>1645969.7</v>
      </c>
      <c r="J15" s="72">
        <f t="shared" ref="J15:J36" si="22">I15-H15</f>
        <v>7896.0999999998603</v>
      </c>
      <c r="K15" s="86">
        <f t="shared" ref="K15:K36" si="23">J15/24</f>
        <v>329.00416666666086</v>
      </c>
      <c r="L15" s="96"/>
    </row>
    <row r="16" spans="1:12">
      <c r="A16" s="73">
        <f t="shared" si="6"/>
        <v>10</v>
      </c>
      <c r="B16" s="69">
        <f t="shared" si="6"/>
        <v>46183</v>
      </c>
      <c r="C16" s="69">
        <f t="shared" si="2"/>
        <v>46183</v>
      </c>
      <c r="D16" s="70">
        <f t="shared" si="7"/>
        <v>0.33333333333333298</v>
      </c>
      <c r="E16" s="69">
        <f t="shared" si="8"/>
        <v>46184</v>
      </c>
      <c r="F16" s="70">
        <f t="shared" si="7"/>
        <v>0.33333333333333298</v>
      </c>
      <c r="G16" s="71">
        <f t="shared" si="13"/>
        <v>1</v>
      </c>
      <c r="H16" s="72">
        <f t="shared" si="3"/>
        <v>1645969.7</v>
      </c>
      <c r="I16" s="72">
        <v>1655114.1</v>
      </c>
      <c r="J16" s="72">
        <f t="shared" si="22"/>
        <v>9144.4000000001397</v>
      </c>
      <c r="K16" s="86">
        <f t="shared" si="23"/>
        <v>381.01666666667251</v>
      </c>
      <c r="L16" s="96"/>
    </row>
    <row r="17" spans="1:14">
      <c r="A17" s="73">
        <f t="shared" si="6"/>
        <v>11</v>
      </c>
      <c r="B17" s="69">
        <f t="shared" si="6"/>
        <v>46184</v>
      </c>
      <c r="C17" s="69">
        <f t="shared" si="2"/>
        <v>46184</v>
      </c>
      <c r="D17" s="70">
        <f t="shared" si="7"/>
        <v>0.33333333333333298</v>
      </c>
      <c r="E17" s="69">
        <f t="shared" si="8"/>
        <v>46185</v>
      </c>
      <c r="F17" s="70">
        <f t="shared" si="7"/>
        <v>0.33333333333333298</v>
      </c>
      <c r="G17" s="71">
        <f t="shared" si="13"/>
        <v>1</v>
      </c>
      <c r="H17" s="72">
        <f t="shared" si="3"/>
        <v>1655114.1</v>
      </c>
      <c r="I17" s="72">
        <v>1658902.2</v>
      </c>
      <c r="J17" s="72">
        <f t="shared" si="22"/>
        <v>3788.0999999998603</v>
      </c>
      <c r="K17" s="86">
        <f t="shared" si="23"/>
        <v>157.83749999999418</v>
      </c>
      <c r="L17" s="96"/>
    </row>
    <row r="18" spans="1:14">
      <c r="A18" s="73">
        <f t="shared" si="6"/>
        <v>12</v>
      </c>
      <c r="B18" s="69">
        <f t="shared" si="6"/>
        <v>46185</v>
      </c>
      <c r="C18" s="69">
        <f t="shared" si="2"/>
        <v>46185</v>
      </c>
      <c r="D18" s="70">
        <f t="shared" si="7"/>
        <v>0.33333333333333298</v>
      </c>
      <c r="E18" s="69">
        <f t="shared" si="8"/>
        <v>46186</v>
      </c>
      <c r="F18" s="70">
        <f t="shared" si="7"/>
        <v>0.33333333333333298</v>
      </c>
      <c r="G18" s="71">
        <f t="shared" si="13"/>
        <v>1</v>
      </c>
      <c r="H18" s="72">
        <f t="shared" si="3"/>
        <v>1658902.2</v>
      </c>
      <c r="I18" s="72">
        <v>1671195.6</v>
      </c>
      <c r="J18" s="72">
        <f t="shared" si="22"/>
        <v>12293.40000000014</v>
      </c>
      <c r="K18" s="86">
        <f t="shared" si="23"/>
        <v>512.22500000000582</v>
      </c>
      <c r="L18" s="96"/>
    </row>
    <row r="19" spans="1:14">
      <c r="A19" s="73">
        <f t="shared" si="6"/>
        <v>13</v>
      </c>
      <c r="B19" s="69">
        <f t="shared" si="6"/>
        <v>46186</v>
      </c>
      <c r="C19" s="69">
        <f t="shared" si="2"/>
        <v>46186</v>
      </c>
      <c r="D19" s="70">
        <f t="shared" si="7"/>
        <v>0.33333333333333298</v>
      </c>
      <c r="E19" s="69">
        <f t="shared" si="8"/>
        <v>46187</v>
      </c>
      <c r="F19" s="70">
        <f t="shared" si="7"/>
        <v>0.33333333333333298</v>
      </c>
      <c r="G19" s="71">
        <f t="shared" si="13"/>
        <v>1</v>
      </c>
      <c r="H19" s="72">
        <f t="shared" si="3"/>
        <v>1671195.6</v>
      </c>
      <c r="I19" s="72">
        <v>1680484.4</v>
      </c>
      <c r="J19" s="72">
        <f t="shared" si="22"/>
        <v>9288.7999999998137</v>
      </c>
      <c r="K19" s="86">
        <f t="shared" si="23"/>
        <v>387.03333333332557</v>
      </c>
      <c r="L19" s="96"/>
      <c r="N19" s="3"/>
    </row>
    <row r="20" spans="1:14">
      <c r="A20" s="73">
        <f t="shared" si="6"/>
        <v>14</v>
      </c>
      <c r="B20" s="69">
        <f t="shared" si="6"/>
        <v>46187</v>
      </c>
      <c r="C20" s="69">
        <f t="shared" si="2"/>
        <v>46187</v>
      </c>
      <c r="D20" s="70">
        <f t="shared" si="7"/>
        <v>0.33333333333333298</v>
      </c>
      <c r="E20" s="69">
        <f t="shared" si="8"/>
        <v>46188</v>
      </c>
      <c r="F20" s="70">
        <f t="shared" si="7"/>
        <v>0.33333333333333298</v>
      </c>
      <c r="G20" s="71">
        <f t="shared" si="13"/>
        <v>1</v>
      </c>
      <c r="H20" s="72">
        <f t="shared" si="3"/>
        <v>1680484.4</v>
      </c>
      <c r="I20" s="72">
        <v>1690820.9</v>
      </c>
      <c r="J20" s="72">
        <f t="shared" si="22"/>
        <v>10336.5</v>
      </c>
      <c r="K20" s="86">
        <f t="shared" si="23"/>
        <v>430.6875</v>
      </c>
      <c r="L20" s="96"/>
    </row>
    <row r="21" spans="1:14">
      <c r="A21" s="73">
        <f t="shared" si="6"/>
        <v>15</v>
      </c>
      <c r="B21" s="69">
        <f t="shared" si="6"/>
        <v>46188</v>
      </c>
      <c r="C21" s="69">
        <f t="shared" si="2"/>
        <v>46188</v>
      </c>
      <c r="D21" s="70">
        <f t="shared" si="7"/>
        <v>0.33333333333333298</v>
      </c>
      <c r="E21" s="69">
        <f t="shared" si="8"/>
        <v>46189</v>
      </c>
      <c r="F21" s="70">
        <f t="shared" si="7"/>
        <v>0.33333333333333298</v>
      </c>
      <c r="G21" s="71">
        <f t="shared" si="13"/>
        <v>1</v>
      </c>
      <c r="H21" s="72">
        <f t="shared" si="3"/>
        <v>1690820.9</v>
      </c>
      <c r="I21" s="72">
        <v>1702811.8</v>
      </c>
      <c r="J21" s="72">
        <f t="shared" si="22"/>
        <v>11990.90000000014</v>
      </c>
      <c r="K21" s="86">
        <f t="shared" si="23"/>
        <v>499.62083333333914</v>
      </c>
      <c r="L21" s="96"/>
    </row>
    <row r="22" spans="1:14">
      <c r="A22" s="73">
        <f t="shared" si="6"/>
        <v>16</v>
      </c>
      <c r="B22" s="69">
        <f t="shared" si="6"/>
        <v>46189</v>
      </c>
      <c r="C22" s="69">
        <f t="shared" si="2"/>
        <v>46189</v>
      </c>
      <c r="D22" s="70">
        <f t="shared" si="7"/>
        <v>0.33333333333333298</v>
      </c>
      <c r="E22" s="69">
        <f t="shared" si="8"/>
        <v>46190</v>
      </c>
      <c r="F22" s="70">
        <f t="shared" si="7"/>
        <v>0.33333333333333298</v>
      </c>
      <c r="G22" s="71">
        <f t="shared" si="13"/>
        <v>1</v>
      </c>
      <c r="H22" s="72">
        <f t="shared" si="3"/>
        <v>1702811.8</v>
      </c>
      <c r="I22" s="72">
        <v>1715372.6</v>
      </c>
      <c r="J22" s="72">
        <f t="shared" si="22"/>
        <v>12560.800000000047</v>
      </c>
      <c r="K22" s="86">
        <f t="shared" si="23"/>
        <v>523.36666666666861</v>
      </c>
      <c r="L22" s="96"/>
    </row>
    <row r="23" spans="1:14">
      <c r="A23" s="73">
        <f t="shared" si="6"/>
        <v>17</v>
      </c>
      <c r="B23" s="69">
        <f t="shared" si="6"/>
        <v>46190</v>
      </c>
      <c r="C23" s="69">
        <f t="shared" si="2"/>
        <v>46190</v>
      </c>
      <c r="D23" s="70">
        <f t="shared" si="7"/>
        <v>0.33333333333333298</v>
      </c>
      <c r="E23" s="69">
        <f t="shared" si="8"/>
        <v>46191</v>
      </c>
      <c r="F23" s="70">
        <f t="shared" si="7"/>
        <v>0.33333333333333298</v>
      </c>
      <c r="G23" s="71">
        <f t="shared" si="13"/>
        <v>1</v>
      </c>
      <c r="H23" s="72">
        <f t="shared" si="3"/>
        <v>1715372.6</v>
      </c>
      <c r="I23" s="72">
        <v>1727664.6</v>
      </c>
      <c r="J23" s="72">
        <f t="shared" si="22"/>
        <v>12292</v>
      </c>
      <c r="K23" s="86">
        <f t="shared" si="23"/>
        <v>512.16666666666663</v>
      </c>
      <c r="L23" s="96"/>
    </row>
    <row r="24" spans="1:14">
      <c r="A24" s="73">
        <f t="shared" si="6"/>
        <v>18</v>
      </c>
      <c r="B24" s="69">
        <f t="shared" si="6"/>
        <v>46191</v>
      </c>
      <c r="C24" s="69">
        <f t="shared" si="2"/>
        <v>46191</v>
      </c>
      <c r="D24" s="70">
        <f t="shared" si="7"/>
        <v>0.33333333333333298</v>
      </c>
      <c r="E24" s="69">
        <f t="shared" si="8"/>
        <v>46192</v>
      </c>
      <c r="F24" s="70">
        <f t="shared" si="7"/>
        <v>0.33333333333333298</v>
      </c>
      <c r="G24" s="71">
        <f t="shared" si="13"/>
        <v>1</v>
      </c>
      <c r="H24" s="72">
        <f t="shared" si="3"/>
        <v>1727664.6</v>
      </c>
      <c r="I24" s="72">
        <v>1738914.7</v>
      </c>
      <c r="J24" s="72">
        <f t="shared" si="22"/>
        <v>11250.09999999986</v>
      </c>
      <c r="K24" s="86">
        <f t="shared" si="23"/>
        <v>468.75416666666086</v>
      </c>
      <c r="L24" s="96"/>
    </row>
    <row r="25" spans="1:14">
      <c r="A25" s="73">
        <f t="shared" ref="A25:B36" si="24">A24+1</f>
        <v>19</v>
      </c>
      <c r="B25" s="69">
        <f t="shared" si="24"/>
        <v>46192</v>
      </c>
      <c r="C25" s="69">
        <f t="shared" si="2"/>
        <v>46192</v>
      </c>
      <c r="D25" s="70">
        <f t="shared" si="7"/>
        <v>0.33333333333333298</v>
      </c>
      <c r="E25" s="69">
        <f t="shared" si="8"/>
        <v>46193</v>
      </c>
      <c r="F25" s="70">
        <f t="shared" si="7"/>
        <v>0.33333333333333298</v>
      </c>
      <c r="G25" s="71">
        <f t="shared" si="13"/>
        <v>1</v>
      </c>
      <c r="H25" s="72">
        <f t="shared" si="3"/>
        <v>1738914.7</v>
      </c>
      <c r="I25" s="72">
        <v>1750636.8</v>
      </c>
      <c r="J25" s="72">
        <f t="shared" si="22"/>
        <v>11722.100000000093</v>
      </c>
      <c r="K25" s="86">
        <f t="shared" si="23"/>
        <v>488.42083333333721</v>
      </c>
      <c r="L25" s="96"/>
    </row>
    <row r="26" spans="1:14">
      <c r="A26" s="73">
        <f t="shared" si="24"/>
        <v>20</v>
      </c>
      <c r="B26" s="69">
        <f t="shared" si="24"/>
        <v>46193</v>
      </c>
      <c r="C26" s="69">
        <f t="shared" si="2"/>
        <v>46193</v>
      </c>
      <c r="D26" s="70">
        <f t="shared" si="7"/>
        <v>0.33333333333333298</v>
      </c>
      <c r="E26" s="69">
        <f t="shared" si="8"/>
        <v>46194</v>
      </c>
      <c r="F26" s="70">
        <f t="shared" si="7"/>
        <v>0.33333333333333298</v>
      </c>
      <c r="G26" s="71">
        <f t="shared" si="13"/>
        <v>1</v>
      </c>
      <c r="H26" s="72">
        <f t="shared" si="3"/>
        <v>1750636.8</v>
      </c>
      <c r="I26" s="72">
        <v>1763157</v>
      </c>
      <c r="J26" s="72">
        <f t="shared" si="22"/>
        <v>12520.199999999953</v>
      </c>
      <c r="K26" s="86">
        <f t="shared" si="23"/>
        <v>521.67499999999802</v>
      </c>
      <c r="L26" s="96"/>
    </row>
    <row r="27" spans="1:14">
      <c r="A27" s="73">
        <f t="shared" si="24"/>
        <v>21</v>
      </c>
      <c r="B27" s="69">
        <f t="shared" si="24"/>
        <v>46194</v>
      </c>
      <c r="C27" s="69">
        <f t="shared" si="2"/>
        <v>46194</v>
      </c>
      <c r="D27" s="70">
        <f t="shared" si="7"/>
        <v>0.33333333333333298</v>
      </c>
      <c r="E27" s="69">
        <f t="shared" si="8"/>
        <v>46195</v>
      </c>
      <c r="F27" s="70">
        <f t="shared" si="7"/>
        <v>0.33333333333333298</v>
      </c>
      <c r="G27" s="71">
        <f t="shared" si="13"/>
        <v>1</v>
      </c>
      <c r="H27" s="72">
        <f t="shared" si="3"/>
        <v>1763157</v>
      </c>
      <c r="I27" s="72">
        <v>1774556.7</v>
      </c>
      <c r="J27" s="72">
        <f t="shared" si="22"/>
        <v>11399.699999999953</v>
      </c>
      <c r="K27" s="86">
        <f t="shared" si="23"/>
        <v>474.98749999999808</v>
      </c>
      <c r="L27" s="96"/>
    </row>
    <row r="28" spans="1:14">
      <c r="A28" s="73">
        <f t="shared" si="24"/>
        <v>22</v>
      </c>
      <c r="B28" s="69">
        <f t="shared" si="24"/>
        <v>46195</v>
      </c>
      <c r="C28" s="69">
        <f t="shared" si="2"/>
        <v>46195</v>
      </c>
      <c r="D28" s="70">
        <f t="shared" si="7"/>
        <v>0.33333333333333298</v>
      </c>
      <c r="E28" s="69">
        <f t="shared" si="8"/>
        <v>46196</v>
      </c>
      <c r="F28" s="70">
        <f t="shared" si="7"/>
        <v>0.33333333333333298</v>
      </c>
      <c r="G28" s="71">
        <f t="shared" si="13"/>
        <v>1</v>
      </c>
      <c r="H28" s="72">
        <f t="shared" si="3"/>
        <v>1774556.7</v>
      </c>
      <c r="I28" s="72">
        <v>1786652.4</v>
      </c>
      <c r="J28" s="72">
        <f t="shared" si="22"/>
        <v>12095.699999999953</v>
      </c>
      <c r="K28" s="86">
        <f t="shared" si="23"/>
        <v>503.98749999999808</v>
      </c>
      <c r="L28" s="96"/>
    </row>
    <row r="29" spans="1:14">
      <c r="A29" s="73">
        <f t="shared" si="24"/>
        <v>23</v>
      </c>
      <c r="B29" s="69">
        <f t="shared" si="24"/>
        <v>46196</v>
      </c>
      <c r="C29" s="69">
        <f t="shared" si="2"/>
        <v>46196</v>
      </c>
      <c r="D29" s="70">
        <f t="shared" si="7"/>
        <v>0.33333333333333298</v>
      </c>
      <c r="E29" s="69">
        <f t="shared" si="8"/>
        <v>46197</v>
      </c>
      <c r="F29" s="70">
        <f t="shared" si="7"/>
        <v>0.33333333333333298</v>
      </c>
      <c r="G29" s="71">
        <f t="shared" si="13"/>
        <v>1</v>
      </c>
      <c r="H29" s="72">
        <f t="shared" si="3"/>
        <v>1786652.4</v>
      </c>
      <c r="I29" s="72">
        <v>1798584.4</v>
      </c>
      <c r="J29" s="72">
        <f t="shared" si="22"/>
        <v>11932</v>
      </c>
      <c r="K29" s="86">
        <f t="shared" si="23"/>
        <v>497.16666666666669</v>
      </c>
      <c r="L29" s="96"/>
    </row>
    <row r="30" spans="1:14">
      <c r="A30" s="73">
        <f t="shared" si="24"/>
        <v>24</v>
      </c>
      <c r="B30" s="69">
        <f t="shared" si="24"/>
        <v>46197</v>
      </c>
      <c r="C30" s="69">
        <f t="shared" si="2"/>
        <v>46197</v>
      </c>
      <c r="D30" s="70">
        <f t="shared" si="7"/>
        <v>0.33333333333333298</v>
      </c>
      <c r="E30" s="69">
        <f t="shared" si="8"/>
        <v>46198</v>
      </c>
      <c r="F30" s="70">
        <f t="shared" si="7"/>
        <v>0.33333333333333298</v>
      </c>
      <c r="G30" s="71">
        <f t="shared" si="13"/>
        <v>1</v>
      </c>
      <c r="H30" s="72">
        <f t="shared" si="3"/>
        <v>1798584.4</v>
      </c>
      <c r="I30" s="72">
        <v>1809055.9</v>
      </c>
      <c r="J30" s="72">
        <f t="shared" si="22"/>
        <v>10471.5</v>
      </c>
      <c r="K30" s="86">
        <f t="shared" si="23"/>
        <v>436.3125</v>
      </c>
      <c r="L30" s="96"/>
    </row>
    <row r="31" spans="1:14">
      <c r="A31" s="73">
        <f t="shared" si="24"/>
        <v>25</v>
      </c>
      <c r="B31" s="69">
        <f t="shared" si="24"/>
        <v>46198</v>
      </c>
      <c r="C31" s="69">
        <f t="shared" si="2"/>
        <v>46198</v>
      </c>
      <c r="D31" s="70">
        <f t="shared" si="7"/>
        <v>0.33333333333333298</v>
      </c>
      <c r="E31" s="69">
        <f t="shared" si="8"/>
        <v>46199</v>
      </c>
      <c r="F31" s="70">
        <f t="shared" si="7"/>
        <v>0.33333333333333298</v>
      </c>
      <c r="G31" s="71">
        <f t="shared" si="13"/>
        <v>1</v>
      </c>
      <c r="H31" s="72">
        <f t="shared" si="3"/>
        <v>1809055.9</v>
      </c>
      <c r="I31" s="72">
        <v>1819110</v>
      </c>
      <c r="J31" s="72">
        <f t="shared" ref="J31" si="25">I31-H31</f>
        <v>10054.100000000093</v>
      </c>
      <c r="K31" s="86">
        <f t="shared" si="23"/>
        <v>418.92083333333721</v>
      </c>
      <c r="L31" s="505"/>
    </row>
    <row r="32" spans="1:14">
      <c r="A32" s="73">
        <f t="shared" si="24"/>
        <v>26</v>
      </c>
      <c r="B32" s="69">
        <f t="shared" si="24"/>
        <v>46199</v>
      </c>
      <c r="C32" s="69">
        <f t="shared" si="2"/>
        <v>46199</v>
      </c>
      <c r="D32" s="70">
        <f t="shared" si="7"/>
        <v>0.33333333333333298</v>
      </c>
      <c r="E32" s="69">
        <f t="shared" si="8"/>
        <v>46200</v>
      </c>
      <c r="F32" s="70">
        <f t="shared" si="7"/>
        <v>0.33333333333333298</v>
      </c>
      <c r="G32" s="71">
        <f t="shared" si="13"/>
        <v>1</v>
      </c>
      <c r="H32" s="72">
        <f t="shared" si="3"/>
        <v>1819110</v>
      </c>
      <c r="I32" s="72">
        <v>1825435.8</v>
      </c>
      <c r="J32" s="72">
        <f t="shared" si="22"/>
        <v>6325.8000000000466</v>
      </c>
      <c r="K32" s="86">
        <f t="shared" si="23"/>
        <v>263.57500000000192</v>
      </c>
      <c r="L32" s="96"/>
    </row>
    <row r="33" spans="1:12">
      <c r="A33" s="73">
        <f t="shared" si="24"/>
        <v>27</v>
      </c>
      <c r="B33" s="69">
        <f t="shared" si="24"/>
        <v>46200</v>
      </c>
      <c r="C33" s="69">
        <f t="shared" si="2"/>
        <v>46200</v>
      </c>
      <c r="D33" s="70">
        <f t="shared" si="7"/>
        <v>0.33333333333333298</v>
      </c>
      <c r="E33" s="69">
        <f t="shared" si="8"/>
        <v>46201</v>
      </c>
      <c r="F33" s="70">
        <f t="shared" si="7"/>
        <v>0.33333333333333298</v>
      </c>
      <c r="G33" s="71">
        <f t="shared" si="13"/>
        <v>1</v>
      </c>
      <c r="H33" s="72">
        <f t="shared" si="3"/>
        <v>1825435.8</v>
      </c>
      <c r="I33" s="195">
        <v>1837709.5</v>
      </c>
      <c r="J33" s="72">
        <f t="shared" si="22"/>
        <v>12273.699999999953</v>
      </c>
      <c r="K33" s="86">
        <f t="shared" si="23"/>
        <v>511.40416666666471</v>
      </c>
      <c r="L33" s="96"/>
    </row>
    <row r="34" spans="1:12">
      <c r="A34" s="73">
        <f t="shared" si="24"/>
        <v>28</v>
      </c>
      <c r="B34" s="69">
        <f t="shared" si="24"/>
        <v>46201</v>
      </c>
      <c r="C34" s="69">
        <f t="shared" si="2"/>
        <v>46201</v>
      </c>
      <c r="D34" s="70">
        <f t="shared" si="7"/>
        <v>0.33333333333333298</v>
      </c>
      <c r="E34" s="69">
        <f t="shared" si="8"/>
        <v>46202</v>
      </c>
      <c r="F34" s="70">
        <f t="shared" si="7"/>
        <v>0.33333333333333298</v>
      </c>
      <c r="G34" s="71">
        <f t="shared" si="13"/>
        <v>1</v>
      </c>
      <c r="H34" s="72">
        <f t="shared" si="3"/>
        <v>1837709.5</v>
      </c>
      <c r="I34" s="195">
        <v>1847486.5</v>
      </c>
      <c r="J34" s="72">
        <f t="shared" si="22"/>
        <v>9777</v>
      </c>
      <c r="K34" s="86">
        <f t="shared" si="23"/>
        <v>407.375</v>
      </c>
      <c r="L34" s="96"/>
    </row>
    <row r="35" spans="1:12">
      <c r="A35" s="73">
        <f t="shared" si="24"/>
        <v>29</v>
      </c>
      <c r="B35" s="69">
        <f t="shared" si="24"/>
        <v>46202</v>
      </c>
      <c r="C35" s="69">
        <f t="shared" si="2"/>
        <v>46202</v>
      </c>
      <c r="D35" s="70">
        <f t="shared" si="7"/>
        <v>0.33333333333333298</v>
      </c>
      <c r="E35" s="69">
        <f t="shared" si="8"/>
        <v>46203</v>
      </c>
      <c r="F35" s="70">
        <f t="shared" si="7"/>
        <v>0.33333333333333298</v>
      </c>
      <c r="G35" s="71">
        <f t="shared" si="13"/>
        <v>1</v>
      </c>
      <c r="H35" s="72">
        <f t="shared" si="3"/>
        <v>1847486.5</v>
      </c>
      <c r="I35" s="195">
        <v>1859740.6</v>
      </c>
      <c r="J35" s="72">
        <f t="shared" si="22"/>
        <v>12254.100000000093</v>
      </c>
      <c r="K35" s="86">
        <f t="shared" si="23"/>
        <v>510.5875000000039</v>
      </c>
      <c r="L35" s="96"/>
    </row>
    <row r="36" spans="1:12">
      <c r="A36" s="73">
        <f t="shared" si="24"/>
        <v>30</v>
      </c>
      <c r="B36" s="69">
        <f t="shared" si="24"/>
        <v>46203</v>
      </c>
      <c r="C36" s="69">
        <f t="shared" si="2"/>
        <v>46203</v>
      </c>
      <c r="D36" s="70">
        <f t="shared" si="7"/>
        <v>0.33333333333333298</v>
      </c>
      <c r="E36" s="69">
        <f t="shared" si="8"/>
        <v>46204</v>
      </c>
      <c r="F36" s="70">
        <f t="shared" si="7"/>
        <v>0.33333333333333298</v>
      </c>
      <c r="G36" s="71">
        <f t="shared" si="13"/>
        <v>1</v>
      </c>
      <c r="H36" s="72">
        <f t="shared" si="3"/>
        <v>1859740.6</v>
      </c>
      <c r="I36" s="195">
        <v>1868919.7</v>
      </c>
      <c r="J36" s="72">
        <f t="shared" si="22"/>
        <v>9179.0999999998603</v>
      </c>
      <c r="K36" s="86">
        <f t="shared" si="23"/>
        <v>382.46249999999418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302675.09999999986</v>
      </c>
      <c r="K38" s="88">
        <f>AVERAGE(K7:K37)</f>
        <v>420.38208333333313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14.49593390804597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8" priority="2" operator="equal">
      <formula>"APC"</formula>
    </cfRule>
  </conditionalFormatting>
  <conditionalFormatting sqref="F11:F20">
    <cfRule type="cellIs" dxfId="17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80" zoomScaleNormal="80" workbookViewId="0">
      <pane ySplit="6" topLeftCell="A13" activePane="bottomLeft" state="frozen"/>
      <selection pane="bottomLeft" activeCell="J38" sqref="J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168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120.13541666666667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0.29166666666666702</v>
      </c>
      <c r="E7" s="68">
        <f>C7+1</f>
        <v>46175</v>
      </c>
      <c r="F7" s="194">
        <v>0.29166666666666702</v>
      </c>
      <c r="G7" s="71">
        <f>IFERROR(((E7-C7)+(F7-D7)),"")</f>
        <v>1</v>
      </c>
      <c r="H7" s="195">
        <v>6150412.0199999996</v>
      </c>
      <c r="I7" s="195">
        <v>6151397.5800000001</v>
      </c>
      <c r="J7" s="72">
        <f t="shared" ref="J7" si="0">I7-H7</f>
        <v>985.56000000052154</v>
      </c>
      <c r="K7" s="86">
        <f t="shared" ref="K7" si="1">J7/24</f>
        <v>41.065000000021733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0.29166666666666702</v>
      </c>
      <c r="E8" s="69">
        <f>C8+1</f>
        <v>46176</v>
      </c>
      <c r="F8" s="70">
        <f>F7</f>
        <v>0.29166666666666702</v>
      </c>
      <c r="G8" s="71">
        <f>IFERROR(((E8-C8)+(F8-D8)),"")</f>
        <v>1</v>
      </c>
      <c r="H8" s="72">
        <f t="shared" ref="H8:H36" si="3">I7</f>
        <v>6151397.5800000001</v>
      </c>
      <c r="I8" s="72">
        <v>6152653.9800000004</v>
      </c>
      <c r="J8" s="72">
        <f t="shared" ref="J8" si="4">I8-H8</f>
        <v>1256.4000000003725</v>
      </c>
      <c r="K8" s="86">
        <f t="shared" ref="K8" si="5">J8/24</f>
        <v>52.35000000001552</v>
      </c>
      <c r="L8" s="96"/>
    </row>
    <row r="9" spans="1:12">
      <c r="A9" s="73">
        <f t="shared" ref="A9:B24" si="6">A8+1</f>
        <v>3</v>
      </c>
      <c r="B9" s="69">
        <f t="shared" si="6"/>
        <v>46176</v>
      </c>
      <c r="C9" s="69">
        <f t="shared" si="2"/>
        <v>46176</v>
      </c>
      <c r="D9" s="70">
        <f t="shared" ref="D9:F36" si="7">D8</f>
        <v>0.29166666666666702</v>
      </c>
      <c r="E9" s="69">
        <f t="shared" ref="E9:E36" si="8">C9+1</f>
        <v>46177</v>
      </c>
      <c r="F9" s="70">
        <f t="shared" si="7"/>
        <v>0.29166666666666702</v>
      </c>
      <c r="G9" s="71">
        <f>IFERROR(((E9-C9)+(F9-D9)),"")</f>
        <v>1</v>
      </c>
      <c r="H9" s="72">
        <f t="shared" si="3"/>
        <v>6152653.9800000004</v>
      </c>
      <c r="I9" s="72">
        <v>6155045.6100000003</v>
      </c>
      <c r="J9" s="72">
        <f t="shared" ref="J9" si="9">I9-H9</f>
        <v>2391.6299999998882</v>
      </c>
      <c r="K9" s="86">
        <f t="shared" ref="K9" si="10">J9/24</f>
        <v>99.651249999995343</v>
      </c>
      <c r="L9" s="96"/>
    </row>
    <row r="10" spans="1:12">
      <c r="A10" s="73">
        <f t="shared" si="6"/>
        <v>4</v>
      </c>
      <c r="B10" s="69">
        <f t="shared" si="6"/>
        <v>46177</v>
      </c>
      <c r="C10" s="69">
        <f t="shared" si="2"/>
        <v>46177</v>
      </c>
      <c r="D10" s="70">
        <f t="shared" si="7"/>
        <v>0.29166666666666702</v>
      </c>
      <c r="E10" s="69">
        <f t="shared" si="8"/>
        <v>46178</v>
      </c>
      <c r="F10" s="70">
        <f t="shared" si="7"/>
        <v>0.29166666666666702</v>
      </c>
      <c r="G10" s="71">
        <f>IFERROR(((E10-C10)+(F10-D10)),"")</f>
        <v>1</v>
      </c>
      <c r="H10" s="72">
        <f t="shared" si="3"/>
        <v>6155045.6100000003</v>
      </c>
      <c r="I10" s="72">
        <v>6156379.2599999998</v>
      </c>
      <c r="J10" s="72">
        <f t="shared" ref="J10" si="11">I10-H10</f>
        <v>1333.6499999994412</v>
      </c>
      <c r="K10" s="86">
        <f t="shared" ref="K10" si="12">J10/24</f>
        <v>55.568749999976717</v>
      </c>
      <c r="L10" s="36"/>
    </row>
    <row r="11" spans="1:12">
      <c r="A11" s="73">
        <f t="shared" si="6"/>
        <v>5</v>
      </c>
      <c r="B11" s="69">
        <f t="shared" si="6"/>
        <v>46178</v>
      </c>
      <c r="C11" s="69">
        <f t="shared" si="2"/>
        <v>46178</v>
      </c>
      <c r="D11" s="70">
        <f t="shared" si="7"/>
        <v>0.29166666666666702</v>
      </c>
      <c r="E11" s="69">
        <f t="shared" si="8"/>
        <v>46179</v>
      </c>
      <c r="F11" s="70">
        <f t="shared" si="7"/>
        <v>0.29166666666666702</v>
      </c>
      <c r="G11" s="71">
        <f t="shared" ref="G11:G36" si="13">IFERROR(((E11-C11)+(F11-D11)),"")</f>
        <v>1</v>
      </c>
      <c r="H11" s="72">
        <f t="shared" si="3"/>
        <v>6156379.2599999998</v>
      </c>
      <c r="I11" s="72">
        <v>6157683.6299999999</v>
      </c>
      <c r="J11" s="72">
        <f t="shared" ref="J11" si="14">I11-H11</f>
        <v>1304.3700000001118</v>
      </c>
      <c r="K11" s="86">
        <f t="shared" ref="K11" si="15">J11/24</f>
        <v>54.348750000004657</v>
      </c>
      <c r="L11" s="96"/>
    </row>
    <row r="12" spans="1:12">
      <c r="A12" s="73">
        <f t="shared" si="6"/>
        <v>6</v>
      </c>
      <c r="B12" s="69">
        <f t="shared" si="6"/>
        <v>46179</v>
      </c>
      <c r="C12" s="69">
        <f t="shared" si="2"/>
        <v>46179</v>
      </c>
      <c r="D12" s="70">
        <f t="shared" si="7"/>
        <v>0.29166666666666702</v>
      </c>
      <c r="E12" s="69">
        <f t="shared" si="8"/>
        <v>46180</v>
      </c>
      <c r="F12" s="70">
        <f t="shared" si="7"/>
        <v>0.29166666666666702</v>
      </c>
      <c r="G12" s="71">
        <f t="shared" si="13"/>
        <v>1</v>
      </c>
      <c r="H12" s="72">
        <f t="shared" si="3"/>
        <v>6157683.6299999999</v>
      </c>
      <c r="I12" s="72">
        <v>6159290.2699999996</v>
      </c>
      <c r="J12" s="72">
        <f t="shared" ref="J12" si="16">I12-H12</f>
        <v>1606.6399999996647</v>
      </c>
      <c r="K12" s="86">
        <f t="shared" ref="K12" si="17">J12/24</f>
        <v>66.943333333319359</v>
      </c>
      <c r="L12" s="96"/>
    </row>
    <row r="13" spans="1:12">
      <c r="A13" s="73">
        <f t="shared" si="6"/>
        <v>7</v>
      </c>
      <c r="B13" s="69">
        <f t="shared" si="6"/>
        <v>46180</v>
      </c>
      <c r="C13" s="69">
        <f t="shared" si="2"/>
        <v>46180</v>
      </c>
      <c r="D13" s="70">
        <f t="shared" si="7"/>
        <v>0.29166666666666702</v>
      </c>
      <c r="E13" s="69">
        <f t="shared" si="8"/>
        <v>46181</v>
      </c>
      <c r="F13" s="70">
        <f t="shared" si="7"/>
        <v>0.29166666666666702</v>
      </c>
      <c r="G13" s="71">
        <f t="shared" si="13"/>
        <v>1</v>
      </c>
      <c r="H13" s="72">
        <f t="shared" si="3"/>
        <v>6159290.2699999996</v>
      </c>
      <c r="I13" s="72">
        <v>6160848.7300000004</v>
      </c>
      <c r="J13" s="72">
        <f t="shared" ref="J13" si="18">I13-H13</f>
        <v>1558.4600000008941</v>
      </c>
      <c r="K13" s="86">
        <f t="shared" ref="K13" si="19">J13/24</f>
        <v>64.935833333370581</v>
      </c>
      <c r="L13" s="96"/>
    </row>
    <row r="14" spans="1:12">
      <c r="A14" s="73">
        <f t="shared" si="6"/>
        <v>8</v>
      </c>
      <c r="B14" s="69">
        <f t="shared" si="6"/>
        <v>46181</v>
      </c>
      <c r="C14" s="69">
        <f t="shared" si="2"/>
        <v>46181</v>
      </c>
      <c r="D14" s="70">
        <f t="shared" si="7"/>
        <v>0.29166666666666702</v>
      </c>
      <c r="E14" s="69">
        <f t="shared" si="8"/>
        <v>46182</v>
      </c>
      <c r="F14" s="70">
        <f t="shared" si="7"/>
        <v>0.29166666666666702</v>
      </c>
      <c r="G14" s="71">
        <f t="shared" si="13"/>
        <v>1</v>
      </c>
      <c r="H14" s="72">
        <f t="shared" si="3"/>
        <v>6160848.7300000004</v>
      </c>
      <c r="I14" s="72">
        <v>6162348.04</v>
      </c>
      <c r="J14" s="72">
        <f t="shared" ref="J14" si="20">I14-H14</f>
        <v>1499.3099999995902</v>
      </c>
      <c r="K14" s="86">
        <f t="shared" ref="K14" si="21">J14/24</f>
        <v>62.471249999982923</v>
      </c>
      <c r="L14" s="96"/>
    </row>
    <row r="15" spans="1:12">
      <c r="A15" s="73">
        <f t="shared" si="6"/>
        <v>9</v>
      </c>
      <c r="B15" s="69">
        <f t="shared" si="6"/>
        <v>46182</v>
      </c>
      <c r="C15" s="69">
        <f t="shared" si="2"/>
        <v>46182</v>
      </c>
      <c r="D15" s="70">
        <f t="shared" si="7"/>
        <v>0.29166666666666702</v>
      </c>
      <c r="E15" s="69">
        <f t="shared" si="8"/>
        <v>46183</v>
      </c>
      <c r="F15" s="70">
        <f t="shared" si="7"/>
        <v>0.29166666666666702</v>
      </c>
      <c r="G15" s="71">
        <f t="shared" si="13"/>
        <v>1</v>
      </c>
      <c r="H15" s="72">
        <f t="shared" si="3"/>
        <v>6162348.04</v>
      </c>
      <c r="I15" s="72">
        <v>6163627.5</v>
      </c>
      <c r="J15" s="72">
        <f t="shared" ref="J15:J36" si="22">I15-H15</f>
        <v>1279.4599999999627</v>
      </c>
      <c r="K15" s="86">
        <f t="shared" ref="K15:K36" si="23">J15/24</f>
        <v>53.310833333331779</v>
      </c>
      <c r="L15" s="96"/>
    </row>
    <row r="16" spans="1:12">
      <c r="A16" s="73">
        <f t="shared" si="6"/>
        <v>10</v>
      </c>
      <c r="B16" s="69">
        <f t="shared" si="6"/>
        <v>46183</v>
      </c>
      <c r="C16" s="69">
        <f t="shared" si="2"/>
        <v>46183</v>
      </c>
      <c r="D16" s="70">
        <f t="shared" si="7"/>
        <v>0.29166666666666702</v>
      </c>
      <c r="E16" s="69">
        <f t="shared" si="8"/>
        <v>46184</v>
      </c>
      <c r="F16" s="70">
        <f t="shared" si="7"/>
        <v>0.29166666666666702</v>
      </c>
      <c r="G16" s="71">
        <f t="shared" si="13"/>
        <v>1</v>
      </c>
      <c r="H16" s="72">
        <f t="shared" si="3"/>
        <v>6163627.5</v>
      </c>
      <c r="I16" s="72">
        <v>6166222.3700000001</v>
      </c>
      <c r="J16" s="72">
        <f t="shared" si="22"/>
        <v>2594.8700000001118</v>
      </c>
      <c r="K16" s="86">
        <f t="shared" si="23"/>
        <v>108.11958333333799</v>
      </c>
      <c r="L16" s="96"/>
    </row>
    <row r="17" spans="1:14">
      <c r="A17" s="73">
        <f t="shared" si="6"/>
        <v>11</v>
      </c>
      <c r="B17" s="69">
        <f t="shared" si="6"/>
        <v>46184</v>
      </c>
      <c r="C17" s="69">
        <f t="shared" si="2"/>
        <v>46184</v>
      </c>
      <c r="D17" s="70">
        <f t="shared" si="7"/>
        <v>0.29166666666666702</v>
      </c>
      <c r="E17" s="69">
        <f t="shared" si="8"/>
        <v>46185</v>
      </c>
      <c r="F17" s="70">
        <f t="shared" si="7"/>
        <v>0.29166666666666702</v>
      </c>
      <c r="G17" s="71">
        <f t="shared" si="13"/>
        <v>1</v>
      </c>
      <c r="H17" s="72">
        <f t="shared" si="3"/>
        <v>6166222.3700000001</v>
      </c>
      <c r="I17" s="72">
        <v>6168212.5899999999</v>
      </c>
      <c r="J17" s="72">
        <f t="shared" si="22"/>
        <v>1990.2199999997392</v>
      </c>
      <c r="K17" s="86">
        <f t="shared" si="23"/>
        <v>82.925833333322473</v>
      </c>
      <c r="L17" s="96"/>
    </row>
    <row r="18" spans="1:14">
      <c r="A18" s="73">
        <f t="shared" si="6"/>
        <v>12</v>
      </c>
      <c r="B18" s="69">
        <f t="shared" si="6"/>
        <v>46185</v>
      </c>
      <c r="C18" s="69">
        <f t="shared" si="2"/>
        <v>46185</v>
      </c>
      <c r="D18" s="70">
        <f t="shared" si="7"/>
        <v>0.29166666666666702</v>
      </c>
      <c r="E18" s="69">
        <f t="shared" si="8"/>
        <v>46186</v>
      </c>
      <c r="F18" s="70">
        <f t="shared" si="7"/>
        <v>0.29166666666666702</v>
      </c>
      <c r="G18" s="71">
        <f t="shared" si="13"/>
        <v>1</v>
      </c>
      <c r="H18" s="72">
        <f t="shared" si="3"/>
        <v>6168212.5899999999</v>
      </c>
      <c r="I18" s="72">
        <v>6169658.1399999997</v>
      </c>
      <c r="J18" s="72">
        <f t="shared" si="22"/>
        <v>1445.5499999998137</v>
      </c>
      <c r="K18" s="86">
        <f t="shared" si="23"/>
        <v>60.231249999992237</v>
      </c>
      <c r="L18" s="96"/>
    </row>
    <row r="19" spans="1:14">
      <c r="A19" s="73">
        <f t="shared" si="6"/>
        <v>13</v>
      </c>
      <c r="B19" s="69">
        <f t="shared" si="6"/>
        <v>46186</v>
      </c>
      <c r="C19" s="69">
        <f t="shared" si="2"/>
        <v>46186</v>
      </c>
      <c r="D19" s="70">
        <f t="shared" si="7"/>
        <v>0.29166666666666702</v>
      </c>
      <c r="E19" s="69">
        <f t="shared" si="8"/>
        <v>46187</v>
      </c>
      <c r="F19" s="70">
        <f t="shared" si="7"/>
        <v>0.29166666666666702</v>
      </c>
      <c r="G19" s="71">
        <f t="shared" si="13"/>
        <v>1</v>
      </c>
      <c r="H19" s="72">
        <f t="shared" si="3"/>
        <v>6169658.1399999997</v>
      </c>
      <c r="I19" s="72">
        <v>6171461.7699999996</v>
      </c>
      <c r="J19" s="72">
        <f t="shared" si="22"/>
        <v>1803.6299999998882</v>
      </c>
      <c r="K19" s="86">
        <f t="shared" si="23"/>
        <v>75.151249999995343</v>
      </c>
      <c r="L19" s="96"/>
      <c r="N19" s="3"/>
    </row>
    <row r="20" spans="1:14">
      <c r="A20" s="73">
        <f t="shared" si="6"/>
        <v>14</v>
      </c>
      <c r="B20" s="69">
        <f t="shared" si="6"/>
        <v>46187</v>
      </c>
      <c r="C20" s="69">
        <f t="shared" si="2"/>
        <v>46187</v>
      </c>
      <c r="D20" s="70">
        <f t="shared" si="7"/>
        <v>0.29166666666666702</v>
      </c>
      <c r="E20" s="69">
        <f t="shared" si="8"/>
        <v>46188</v>
      </c>
      <c r="F20" s="70">
        <f t="shared" si="7"/>
        <v>0.29166666666666702</v>
      </c>
      <c r="G20" s="71">
        <f t="shared" si="13"/>
        <v>1</v>
      </c>
      <c r="H20" s="72">
        <f t="shared" si="3"/>
        <v>6171461.7699999996</v>
      </c>
      <c r="I20" s="72">
        <v>6173076.21</v>
      </c>
      <c r="J20" s="72">
        <f t="shared" si="22"/>
        <v>1614.4400000004098</v>
      </c>
      <c r="K20" s="86">
        <f t="shared" si="23"/>
        <v>67.268333333350412</v>
      </c>
      <c r="L20" s="96"/>
    </row>
    <row r="21" spans="1:14">
      <c r="A21" s="73">
        <f t="shared" si="6"/>
        <v>15</v>
      </c>
      <c r="B21" s="69">
        <f t="shared" si="6"/>
        <v>46188</v>
      </c>
      <c r="C21" s="69">
        <f t="shared" si="2"/>
        <v>46188</v>
      </c>
      <c r="D21" s="70">
        <f t="shared" si="7"/>
        <v>0.29166666666666702</v>
      </c>
      <c r="E21" s="69">
        <f t="shared" si="8"/>
        <v>46189</v>
      </c>
      <c r="F21" s="70">
        <f t="shared" si="7"/>
        <v>0.29166666666666702</v>
      </c>
      <c r="G21" s="71">
        <f t="shared" si="13"/>
        <v>1</v>
      </c>
      <c r="H21" s="72">
        <f t="shared" si="3"/>
        <v>6173076.21</v>
      </c>
      <c r="I21" s="72">
        <v>6175393.6600000001</v>
      </c>
      <c r="J21" s="72">
        <f t="shared" si="22"/>
        <v>2317.4500000001863</v>
      </c>
      <c r="K21" s="86">
        <f t="shared" si="23"/>
        <v>96.560416666674428</v>
      </c>
      <c r="L21" s="96"/>
    </row>
    <row r="22" spans="1:14">
      <c r="A22" s="73">
        <f t="shared" si="6"/>
        <v>16</v>
      </c>
      <c r="B22" s="69">
        <f t="shared" si="6"/>
        <v>46189</v>
      </c>
      <c r="C22" s="69">
        <f t="shared" si="2"/>
        <v>46189</v>
      </c>
      <c r="D22" s="70">
        <f t="shared" si="7"/>
        <v>0.29166666666666702</v>
      </c>
      <c r="E22" s="69">
        <f t="shared" si="8"/>
        <v>46190</v>
      </c>
      <c r="F22" s="70">
        <f t="shared" si="7"/>
        <v>0.29166666666666702</v>
      </c>
      <c r="G22" s="71">
        <f t="shared" si="13"/>
        <v>1</v>
      </c>
      <c r="H22" s="72">
        <f t="shared" si="3"/>
        <v>6175393.6600000001</v>
      </c>
      <c r="I22" s="72">
        <v>6175725.0300000003</v>
      </c>
      <c r="J22" s="72">
        <f t="shared" ref="J22" si="24">I22-H22</f>
        <v>331.37000000011176</v>
      </c>
      <c r="K22" s="86">
        <f t="shared" si="23"/>
        <v>13.807083333337991</v>
      </c>
      <c r="L22" s="96"/>
    </row>
    <row r="23" spans="1:14">
      <c r="A23" s="73">
        <f t="shared" si="6"/>
        <v>17</v>
      </c>
      <c r="B23" s="69">
        <f t="shared" si="6"/>
        <v>46190</v>
      </c>
      <c r="C23" s="69">
        <f t="shared" si="2"/>
        <v>46190</v>
      </c>
      <c r="D23" s="70">
        <f t="shared" si="7"/>
        <v>0.29166666666666702</v>
      </c>
      <c r="E23" s="69">
        <f t="shared" si="8"/>
        <v>46191</v>
      </c>
      <c r="F23" s="70">
        <f t="shared" si="7"/>
        <v>0.29166666666666702</v>
      </c>
      <c r="G23" s="71">
        <f t="shared" si="13"/>
        <v>1</v>
      </c>
      <c r="H23" s="72">
        <f t="shared" si="3"/>
        <v>6175725.0300000003</v>
      </c>
      <c r="I23" s="72">
        <v>6176817.71</v>
      </c>
      <c r="J23" s="72">
        <f t="shared" si="22"/>
        <v>1092.679999999702</v>
      </c>
      <c r="K23" s="86">
        <f t="shared" si="23"/>
        <v>45.528333333320916</v>
      </c>
      <c r="L23" s="96"/>
    </row>
    <row r="24" spans="1:14">
      <c r="A24" s="73">
        <f t="shared" si="6"/>
        <v>18</v>
      </c>
      <c r="B24" s="69">
        <f t="shared" si="6"/>
        <v>46191</v>
      </c>
      <c r="C24" s="69">
        <f t="shared" si="2"/>
        <v>46191</v>
      </c>
      <c r="D24" s="70">
        <f t="shared" si="7"/>
        <v>0.29166666666666702</v>
      </c>
      <c r="E24" s="69">
        <f t="shared" si="8"/>
        <v>46192</v>
      </c>
      <c r="F24" s="70">
        <f t="shared" si="7"/>
        <v>0.29166666666666702</v>
      </c>
      <c r="G24" s="71">
        <f t="shared" si="13"/>
        <v>1</v>
      </c>
      <c r="H24" s="72">
        <f t="shared" si="3"/>
        <v>6176817.71</v>
      </c>
      <c r="I24" s="72">
        <v>6178654.3899999997</v>
      </c>
      <c r="J24" s="72">
        <f t="shared" si="22"/>
        <v>1836.679999999702</v>
      </c>
      <c r="K24" s="86">
        <f t="shared" si="23"/>
        <v>76.528333333320916</v>
      </c>
      <c r="L24" s="96"/>
    </row>
    <row r="25" spans="1:14">
      <c r="A25" s="73">
        <f t="shared" ref="A25:B36" si="25">A24+1</f>
        <v>19</v>
      </c>
      <c r="B25" s="69">
        <f t="shared" si="25"/>
        <v>46192</v>
      </c>
      <c r="C25" s="69">
        <f t="shared" si="2"/>
        <v>46192</v>
      </c>
      <c r="D25" s="70">
        <f t="shared" si="7"/>
        <v>0.29166666666666702</v>
      </c>
      <c r="E25" s="69">
        <f t="shared" si="8"/>
        <v>46193</v>
      </c>
      <c r="F25" s="70">
        <f t="shared" si="7"/>
        <v>0.29166666666666702</v>
      </c>
      <c r="G25" s="71">
        <f t="shared" si="13"/>
        <v>1</v>
      </c>
      <c r="H25" s="72">
        <f t="shared" si="3"/>
        <v>6178654.3899999997</v>
      </c>
      <c r="I25" s="72">
        <v>6180345.21</v>
      </c>
      <c r="J25" s="72">
        <f t="shared" si="22"/>
        <v>1690.820000000298</v>
      </c>
      <c r="K25" s="86">
        <f t="shared" si="23"/>
        <v>70.450833333345756</v>
      </c>
      <c r="L25" s="96"/>
    </row>
    <row r="26" spans="1:14">
      <c r="A26" s="73">
        <f t="shared" si="25"/>
        <v>20</v>
      </c>
      <c r="B26" s="69">
        <f t="shared" si="25"/>
        <v>46193</v>
      </c>
      <c r="C26" s="69">
        <f t="shared" si="2"/>
        <v>46193</v>
      </c>
      <c r="D26" s="70">
        <f t="shared" si="7"/>
        <v>0.29166666666666702</v>
      </c>
      <c r="E26" s="69">
        <f t="shared" si="8"/>
        <v>46194</v>
      </c>
      <c r="F26" s="70">
        <f t="shared" si="7"/>
        <v>0.29166666666666702</v>
      </c>
      <c r="G26" s="71">
        <f t="shared" si="13"/>
        <v>1</v>
      </c>
      <c r="H26" s="72">
        <f t="shared" si="3"/>
        <v>6180345.21</v>
      </c>
      <c r="I26" s="72">
        <v>6181834.3499999996</v>
      </c>
      <c r="J26" s="72">
        <f t="shared" si="22"/>
        <v>1489.1399999996647</v>
      </c>
      <c r="K26" s="86">
        <f t="shared" si="23"/>
        <v>62.04749999998603</v>
      </c>
      <c r="L26" s="96"/>
    </row>
    <row r="27" spans="1:14">
      <c r="A27" s="73">
        <f t="shared" si="25"/>
        <v>21</v>
      </c>
      <c r="B27" s="69">
        <f t="shared" si="25"/>
        <v>46194</v>
      </c>
      <c r="C27" s="69">
        <f t="shared" si="2"/>
        <v>46194</v>
      </c>
      <c r="D27" s="70">
        <f t="shared" si="7"/>
        <v>0.29166666666666702</v>
      </c>
      <c r="E27" s="69">
        <f t="shared" si="8"/>
        <v>46195</v>
      </c>
      <c r="F27" s="70">
        <f t="shared" si="7"/>
        <v>0.29166666666666702</v>
      </c>
      <c r="G27" s="71">
        <f t="shared" si="13"/>
        <v>1</v>
      </c>
      <c r="H27" s="72">
        <f t="shared" si="3"/>
        <v>6181834.3499999996</v>
      </c>
      <c r="I27" s="72">
        <v>6183493.1299999999</v>
      </c>
      <c r="J27" s="72">
        <f t="shared" si="22"/>
        <v>1658.7800000002608</v>
      </c>
      <c r="K27" s="86">
        <f t="shared" si="23"/>
        <v>69.115833333344199</v>
      </c>
      <c r="L27" s="96"/>
    </row>
    <row r="28" spans="1:14">
      <c r="A28" s="73">
        <f t="shared" si="25"/>
        <v>22</v>
      </c>
      <c r="B28" s="69">
        <f t="shared" si="25"/>
        <v>46195</v>
      </c>
      <c r="C28" s="69">
        <f t="shared" si="2"/>
        <v>46195</v>
      </c>
      <c r="D28" s="70">
        <f t="shared" si="7"/>
        <v>0.29166666666666702</v>
      </c>
      <c r="E28" s="69">
        <f t="shared" si="8"/>
        <v>46196</v>
      </c>
      <c r="F28" s="70">
        <f t="shared" si="7"/>
        <v>0.29166666666666702</v>
      </c>
      <c r="G28" s="71">
        <f t="shared" si="13"/>
        <v>1</v>
      </c>
      <c r="H28" s="72">
        <f t="shared" si="3"/>
        <v>6183493.1299999999</v>
      </c>
      <c r="I28" s="72">
        <v>6184902.71</v>
      </c>
      <c r="J28" s="72">
        <f t="shared" si="22"/>
        <v>1409.5800000000745</v>
      </c>
      <c r="K28" s="86">
        <f t="shared" si="23"/>
        <v>58.732500000003107</v>
      </c>
      <c r="L28" s="96"/>
    </row>
    <row r="29" spans="1:14">
      <c r="A29" s="73">
        <f t="shared" si="25"/>
        <v>23</v>
      </c>
      <c r="B29" s="69">
        <f t="shared" si="25"/>
        <v>46196</v>
      </c>
      <c r="C29" s="69">
        <f t="shared" si="2"/>
        <v>46196</v>
      </c>
      <c r="D29" s="70">
        <f t="shared" si="7"/>
        <v>0.29166666666666702</v>
      </c>
      <c r="E29" s="69">
        <f t="shared" si="8"/>
        <v>46197</v>
      </c>
      <c r="F29" s="70">
        <f t="shared" si="7"/>
        <v>0.29166666666666702</v>
      </c>
      <c r="G29" s="71">
        <f t="shared" si="13"/>
        <v>1</v>
      </c>
      <c r="H29" s="72">
        <f t="shared" si="3"/>
        <v>6184902.71</v>
      </c>
      <c r="I29" s="72">
        <v>6186281.4500000002</v>
      </c>
      <c r="J29" s="72">
        <f t="shared" si="22"/>
        <v>1378.7400000002235</v>
      </c>
      <c r="K29" s="86">
        <f t="shared" si="23"/>
        <v>57.447500000009313</v>
      </c>
      <c r="L29" s="96"/>
    </row>
    <row r="30" spans="1:14">
      <c r="A30" s="73">
        <f t="shared" si="25"/>
        <v>24</v>
      </c>
      <c r="B30" s="69">
        <f t="shared" si="25"/>
        <v>46197</v>
      </c>
      <c r="C30" s="69">
        <f t="shared" si="2"/>
        <v>46197</v>
      </c>
      <c r="D30" s="70">
        <f t="shared" si="7"/>
        <v>0.29166666666666702</v>
      </c>
      <c r="E30" s="69">
        <f t="shared" si="8"/>
        <v>46198</v>
      </c>
      <c r="F30" s="70">
        <f t="shared" si="7"/>
        <v>0.29166666666666702</v>
      </c>
      <c r="G30" s="71">
        <f t="shared" si="13"/>
        <v>1</v>
      </c>
      <c r="H30" s="72">
        <f t="shared" si="3"/>
        <v>6186281.4500000002</v>
      </c>
      <c r="I30" s="72">
        <v>6189033.0700000003</v>
      </c>
      <c r="J30" s="72">
        <f t="shared" si="22"/>
        <v>2751.6200000001118</v>
      </c>
      <c r="K30" s="86">
        <f t="shared" si="23"/>
        <v>114.65083333333799</v>
      </c>
      <c r="L30" s="96"/>
    </row>
    <row r="31" spans="1:14">
      <c r="A31" s="73">
        <f t="shared" si="25"/>
        <v>25</v>
      </c>
      <c r="B31" s="69">
        <f t="shared" si="25"/>
        <v>46198</v>
      </c>
      <c r="C31" s="69">
        <f t="shared" si="2"/>
        <v>46198</v>
      </c>
      <c r="D31" s="70">
        <f t="shared" si="7"/>
        <v>0.29166666666666702</v>
      </c>
      <c r="E31" s="69">
        <f t="shared" si="8"/>
        <v>46199</v>
      </c>
      <c r="F31" s="70">
        <f t="shared" si="7"/>
        <v>0.29166666666666702</v>
      </c>
      <c r="G31" s="71">
        <f t="shared" si="13"/>
        <v>1</v>
      </c>
      <c r="H31" s="72">
        <f t="shared" si="3"/>
        <v>6189033.0700000003</v>
      </c>
      <c r="I31" s="72">
        <v>6191533.9199999999</v>
      </c>
      <c r="J31" s="72">
        <f t="shared" si="22"/>
        <v>2500.8499999996275</v>
      </c>
      <c r="K31" s="86">
        <f t="shared" si="23"/>
        <v>104.20208333331782</v>
      </c>
      <c r="L31" s="96"/>
    </row>
    <row r="32" spans="1:14">
      <c r="A32" s="73">
        <f t="shared" si="25"/>
        <v>26</v>
      </c>
      <c r="B32" s="69">
        <f t="shared" si="25"/>
        <v>46199</v>
      </c>
      <c r="C32" s="69">
        <f t="shared" si="2"/>
        <v>46199</v>
      </c>
      <c r="D32" s="70">
        <f t="shared" si="7"/>
        <v>0.29166666666666702</v>
      </c>
      <c r="E32" s="69">
        <f t="shared" si="8"/>
        <v>46200</v>
      </c>
      <c r="F32" s="70">
        <f t="shared" si="7"/>
        <v>0.29166666666666702</v>
      </c>
      <c r="G32" s="71">
        <f t="shared" si="13"/>
        <v>1</v>
      </c>
      <c r="H32" s="72">
        <f t="shared" si="3"/>
        <v>6191533.9199999999</v>
      </c>
      <c r="I32" s="72">
        <v>6193666.5599999996</v>
      </c>
      <c r="J32" s="72">
        <f t="shared" si="22"/>
        <v>2132.6399999996647</v>
      </c>
      <c r="K32" s="86">
        <f t="shared" si="23"/>
        <v>88.85999999998603</v>
      </c>
      <c r="L32" s="96"/>
    </row>
    <row r="33" spans="1:12">
      <c r="A33" s="73">
        <f t="shared" si="25"/>
        <v>27</v>
      </c>
      <c r="B33" s="69">
        <f t="shared" si="25"/>
        <v>46200</v>
      </c>
      <c r="C33" s="69">
        <f t="shared" si="2"/>
        <v>46200</v>
      </c>
      <c r="D33" s="70">
        <f t="shared" si="7"/>
        <v>0.29166666666666702</v>
      </c>
      <c r="E33" s="69">
        <f t="shared" si="8"/>
        <v>46201</v>
      </c>
      <c r="F33" s="70">
        <f t="shared" si="7"/>
        <v>0.29166666666666702</v>
      </c>
      <c r="G33" s="71">
        <f t="shared" si="13"/>
        <v>1</v>
      </c>
      <c r="H33" s="72">
        <f t="shared" si="3"/>
        <v>6193666.5599999996</v>
      </c>
      <c r="I33" s="195">
        <v>6195349.5199999996</v>
      </c>
      <c r="J33" s="72">
        <f t="shared" si="22"/>
        <v>1682.9599999999627</v>
      </c>
      <c r="K33" s="86">
        <f t="shared" si="23"/>
        <v>70.123333333331786</v>
      </c>
      <c r="L33" s="96"/>
    </row>
    <row r="34" spans="1:12">
      <c r="A34" s="73">
        <f t="shared" si="25"/>
        <v>28</v>
      </c>
      <c r="B34" s="69">
        <f t="shared" si="25"/>
        <v>46201</v>
      </c>
      <c r="C34" s="69">
        <f t="shared" si="2"/>
        <v>46201</v>
      </c>
      <c r="D34" s="70">
        <f t="shared" si="7"/>
        <v>0.29166666666666702</v>
      </c>
      <c r="E34" s="69">
        <f t="shared" si="8"/>
        <v>46202</v>
      </c>
      <c r="F34" s="70">
        <f t="shared" si="7"/>
        <v>0.29166666666666702</v>
      </c>
      <c r="G34" s="71">
        <f t="shared" si="13"/>
        <v>1</v>
      </c>
      <c r="H34" s="72">
        <f t="shared" si="3"/>
        <v>6195349.5199999996</v>
      </c>
      <c r="I34" s="195">
        <v>6197005.4100000001</v>
      </c>
      <c r="J34" s="72">
        <f t="shared" si="22"/>
        <v>1655.890000000596</v>
      </c>
      <c r="K34" s="86">
        <f t="shared" si="23"/>
        <v>68.995416666691497</v>
      </c>
      <c r="L34" s="96"/>
    </row>
    <row r="35" spans="1:12">
      <c r="A35" s="73">
        <f t="shared" si="25"/>
        <v>29</v>
      </c>
      <c r="B35" s="69">
        <f t="shared" si="25"/>
        <v>46202</v>
      </c>
      <c r="C35" s="69">
        <f t="shared" si="2"/>
        <v>46202</v>
      </c>
      <c r="D35" s="70">
        <f t="shared" si="7"/>
        <v>0.29166666666666702</v>
      </c>
      <c r="E35" s="69">
        <f t="shared" si="8"/>
        <v>46203</v>
      </c>
      <c r="F35" s="70">
        <f t="shared" si="7"/>
        <v>0.29166666666666702</v>
      </c>
      <c r="G35" s="71">
        <f t="shared" si="13"/>
        <v>1</v>
      </c>
      <c r="H35" s="72">
        <f t="shared" si="3"/>
        <v>6197005.4100000001</v>
      </c>
      <c r="I35" s="195">
        <v>6198027.6399999997</v>
      </c>
      <c r="J35" s="72">
        <f t="shared" si="22"/>
        <v>1022.2299999995157</v>
      </c>
      <c r="K35" s="86">
        <f t="shared" si="23"/>
        <v>42.592916666646488</v>
      </c>
      <c r="L35" s="96"/>
    </row>
    <row r="36" spans="1:12">
      <c r="A36" s="73">
        <f t="shared" si="25"/>
        <v>30</v>
      </c>
      <c r="B36" s="69">
        <f t="shared" si="25"/>
        <v>46203</v>
      </c>
      <c r="C36" s="69">
        <f t="shared" si="2"/>
        <v>46203</v>
      </c>
      <c r="D36" s="70">
        <f t="shared" si="7"/>
        <v>0.29166666666666702</v>
      </c>
      <c r="E36" s="69">
        <f t="shared" si="8"/>
        <v>46204</v>
      </c>
      <c r="F36" s="70">
        <f t="shared" si="7"/>
        <v>0.29166666666666702</v>
      </c>
      <c r="G36" s="71">
        <f t="shared" si="13"/>
        <v>1</v>
      </c>
      <c r="H36" s="72">
        <f t="shared" si="3"/>
        <v>6198027.6399999997</v>
      </c>
      <c r="I36" s="195">
        <v>6200910.8899999997</v>
      </c>
      <c r="J36" s="72">
        <f t="shared" si="22"/>
        <v>2883.25</v>
      </c>
      <c r="K36" s="86">
        <f t="shared" si="23"/>
        <v>120.13541666666667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50498.870000000112</v>
      </c>
      <c r="K38" s="88">
        <f>AVERAGE(K7:K37)</f>
        <v>70.137319444444586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2.3379106481481529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6" priority="2" operator="equal">
      <formula>"APC"</formula>
    </cfRule>
  </conditionalFormatting>
  <conditionalFormatting sqref="F11:F20">
    <cfRule type="cellIs" dxfId="15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85" zoomScaleNormal="85" workbookViewId="0">
      <pane xSplit="2" ySplit="6" topLeftCell="C25" activePane="bottomRight" state="frozen"/>
      <selection pane="topRight"/>
      <selection pane="bottomLeft"/>
      <selection pane="bottomRight" activeCell="P29" sqref="P2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169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173.52500000002328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0.29166666666666702</v>
      </c>
      <c r="E7" s="68">
        <f>C7+1</f>
        <v>46175</v>
      </c>
      <c r="F7" s="194">
        <v>0.29166666666666702</v>
      </c>
      <c r="G7" s="71">
        <f>IFERROR(((E7-C7)+(F7-D7)),"")</f>
        <v>1</v>
      </c>
      <c r="H7" s="195">
        <v>6635298.4000000004</v>
      </c>
      <c r="I7" s="195">
        <v>6635558.7000000002</v>
      </c>
      <c r="J7" s="72">
        <f t="shared" ref="J7" si="0">I7-H7</f>
        <v>260.29999999981374</v>
      </c>
      <c r="K7" s="86">
        <f t="shared" ref="K7" si="1">J7/24</f>
        <v>10.845833333325572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0.29166666666666702</v>
      </c>
      <c r="E8" s="69">
        <f>C8+1</f>
        <v>46176</v>
      </c>
      <c r="F8" s="70">
        <f>F7</f>
        <v>0.29166666666666702</v>
      </c>
      <c r="G8" s="71">
        <f>IFERROR(((E8-C8)+(F8-D8)),"")</f>
        <v>1</v>
      </c>
      <c r="H8" s="195">
        <f t="shared" ref="H8:H36" si="3">+I7</f>
        <v>6635558.7000000002</v>
      </c>
      <c r="I8" s="72">
        <v>6638301.0999999996</v>
      </c>
      <c r="J8" s="72">
        <f t="shared" ref="J8" si="4">I8-H8</f>
        <v>2742.3999999994412</v>
      </c>
      <c r="K8" s="86">
        <f t="shared" ref="K8" si="5">J8/24</f>
        <v>114.26666666664339</v>
      </c>
      <c r="L8" s="96"/>
    </row>
    <row r="9" spans="1:12">
      <c r="A9" s="73">
        <f t="shared" ref="A9:B24" si="6">A8+1</f>
        <v>3</v>
      </c>
      <c r="B9" s="69">
        <f t="shared" si="6"/>
        <v>46176</v>
      </c>
      <c r="C9" s="69">
        <f t="shared" si="2"/>
        <v>46176</v>
      </c>
      <c r="D9" s="70">
        <f t="shared" ref="D9:F36" si="7">D8</f>
        <v>0.29166666666666702</v>
      </c>
      <c r="E9" s="69">
        <f t="shared" ref="E9:E36" si="8">C9+1</f>
        <v>46177</v>
      </c>
      <c r="F9" s="70">
        <f t="shared" si="7"/>
        <v>0.29166666666666702</v>
      </c>
      <c r="G9" s="71">
        <f>IFERROR(((E9-C9)+(F9-D9)),"")</f>
        <v>1</v>
      </c>
      <c r="H9" s="195">
        <f t="shared" si="3"/>
        <v>6638301.0999999996</v>
      </c>
      <c r="I9" s="72">
        <v>6641333.5</v>
      </c>
      <c r="J9" s="72">
        <f t="shared" ref="J9:J10" si="9">I9-H9</f>
        <v>3032.4000000003725</v>
      </c>
      <c r="K9" s="86">
        <f t="shared" ref="K9:K10" si="10">J9/24</f>
        <v>126.35000000001553</v>
      </c>
      <c r="L9" s="96"/>
    </row>
    <row r="10" spans="1:12">
      <c r="A10" s="73">
        <f t="shared" si="6"/>
        <v>4</v>
      </c>
      <c r="B10" s="69">
        <f t="shared" si="6"/>
        <v>46177</v>
      </c>
      <c r="C10" s="69">
        <f t="shared" si="2"/>
        <v>46177</v>
      </c>
      <c r="D10" s="70">
        <f t="shared" si="7"/>
        <v>0.29166666666666702</v>
      </c>
      <c r="E10" s="69">
        <f t="shared" si="8"/>
        <v>46178</v>
      </c>
      <c r="F10" s="70">
        <f t="shared" si="7"/>
        <v>0.29166666666666702</v>
      </c>
      <c r="G10" s="71">
        <f>IFERROR(((E10-C10)+(F10-D10)),"")</f>
        <v>1</v>
      </c>
      <c r="H10" s="195">
        <f t="shared" si="3"/>
        <v>6641333.5</v>
      </c>
      <c r="I10" s="72">
        <v>6644344.7000000002</v>
      </c>
      <c r="J10" s="72">
        <f t="shared" si="9"/>
        <v>3011.2000000001863</v>
      </c>
      <c r="K10" s="86">
        <f t="shared" si="10"/>
        <v>125.46666666667443</v>
      </c>
      <c r="L10" s="36"/>
    </row>
    <row r="11" spans="1:12">
      <c r="A11" s="73">
        <f t="shared" si="6"/>
        <v>5</v>
      </c>
      <c r="B11" s="69">
        <f t="shared" si="6"/>
        <v>46178</v>
      </c>
      <c r="C11" s="69">
        <f t="shared" si="2"/>
        <v>46178</v>
      </c>
      <c r="D11" s="70">
        <f t="shared" si="7"/>
        <v>0.29166666666666702</v>
      </c>
      <c r="E11" s="69">
        <f t="shared" si="8"/>
        <v>46179</v>
      </c>
      <c r="F11" s="70">
        <f t="shared" si="7"/>
        <v>0.29166666666666702</v>
      </c>
      <c r="G11" s="71">
        <f t="shared" ref="G11:G36" si="11">IFERROR(((E11-C11)+(F11-D11)),"")</f>
        <v>1</v>
      </c>
      <c r="H11" s="195">
        <f t="shared" si="3"/>
        <v>6644344.7000000002</v>
      </c>
      <c r="I11" s="72">
        <v>6647068.7999999998</v>
      </c>
      <c r="J11" s="72">
        <f t="shared" ref="J11" si="12">I11-H11</f>
        <v>2724.0999999996275</v>
      </c>
      <c r="K11" s="86">
        <f t="shared" ref="K11" si="13">J11/24</f>
        <v>113.50416666665114</v>
      </c>
      <c r="L11" s="96"/>
    </row>
    <row r="12" spans="1:12">
      <c r="A12" s="73">
        <f t="shared" si="6"/>
        <v>6</v>
      </c>
      <c r="B12" s="69">
        <f t="shared" si="6"/>
        <v>46179</v>
      </c>
      <c r="C12" s="69">
        <f t="shared" si="2"/>
        <v>46179</v>
      </c>
      <c r="D12" s="70">
        <f t="shared" si="7"/>
        <v>0.29166666666666702</v>
      </c>
      <c r="E12" s="69">
        <f t="shared" si="8"/>
        <v>46180</v>
      </c>
      <c r="F12" s="70">
        <f t="shared" si="7"/>
        <v>0.29166666666666702</v>
      </c>
      <c r="G12" s="71">
        <f t="shared" si="11"/>
        <v>1</v>
      </c>
      <c r="H12" s="195">
        <f t="shared" si="3"/>
        <v>6647068.7999999998</v>
      </c>
      <c r="I12" s="72">
        <v>6649025.4000000004</v>
      </c>
      <c r="J12" s="72">
        <f t="shared" ref="J12" si="14">I12-H12</f>
        <v>1956.6000000005588</v>
      </c>
      <c r="K12" s="86">
        <f t="shared" ref="K12" si="15">J12/24</f>
        <v>81.525000000023283</v>
      </c>
      <c r="L12" s="96"/>
    </row>
    <row r="13" spans="1:12">
      <c r="A13" s="73">
        <f t="shared" si="6"/>
        <v>7</v>
      </c>
      <c r="B13" s="69">
        <f t="shared" si="6"/>
        <v>46180</v>
      </c>
      <c r="C13" s="69">
        <f t="shared" si="2"/>
        <v>46180</v>
      </c>
      <c r="D13" s="70">
        <f t="shared" si="7"/>
        <v>0.29166666666666702</v>
      </c>
      <c r="E13" s="69">
        <f t="shared" si="8"/>
        <v>46181</v>
      </c>
      <c r="F13" s="70">
        <f t="shared" si="7"/>
        <v>0.29166666666666702</v>
      </c>
      <c r="G13" s="71">
        <f t="shared" si="11"/>
        <v>1</v>
      </c>
      <c r="H13" s="195">
        <f t="shared" si="3"/>
        <v>6649025.4000000004</v>
      </c>
      <c r="I13" s="72">
        <v>6652960.2999999998</v>
      </c>
      <c r="J13" s="72">
        <f t="shared" ref="J13" si="16">I13-H13</f>
        <v>3934.8999999994412</v>
      </c>
      <c r="K13" s="86">
        <f t="shared" ref="K13" si="17">J13/24</f>
        <v>163.95416666664337</v>
      </c>
      <c r="L13" s="96"/>
    </row>
    <row r="14" spans="1:12">
      <c r="A14" s="73">
        <f t="shared" si="6"/>
        <v>8</v>
      </c>
      <c r="B14" s="69">
        <f t="shared" si="6"/>
        <v>46181</v>
      </c>
      <c r="C14" s="69">
        <f t="shared" si="2"/>
        <v>46181</v>
      </c>
      <c r="D14" s="70">
        <f t="shared" si="7"/>
        <v>0.29166666666666702</v>
      </c>
      <c r="E14" s="69">
        <f t="shared" si="8"/>
        <v>46182</v>
      </c>
      <c r="F14" s="70">
        <f t="shared" si="7"/>
        <v>0.29166666666666702</v>
      </c>
      <c r="G14" s="71">
        <f t="shared" si="11"/>
        <v>1</v>
      </c>
      <c r="H14" s="195">
        <f t="shared" si="3"/>
        <v>6652960.2999999998</v>
      </c>
      <c r="I14" s="72">
        <v>6656878.2999999998</v>
      </c>
      <c r="J14" s="72">
        <f t="shared" ref="J14" si="18">I14-H14</f>
        <v>3918</v>
      </c>
      <c r="K14" s="86">
        <f t="shared" ref="K14" si="19">J14/24</f>
        <v>163.25</v>
      </c>
      <c r="L14" s="96"/>
    </row>
    <row r="15" spans="1:12">
      <c r="A15" s="73">
        <f t="shared" si="6"/>
        <v>9</v>
      </c>
      <c r="B15" s="69">
        <f t="shared" si="6"/>
        <v>46182</v>
      </c>
      <c r="C15" s="69">
        <f t="shared" si="2"/>
        <v>46182</v>
      </c>
      <c r="D15" s="70">
        <f t="shared" si="7"/>
        <v>0.29166666666666702</v>
      </c>
      <c r="E15" s="69">
        <f t="shared" si="8"/>
        <v>46183</v>
      </c>
      <c r="F15" s="70">
        <f t="shared" si="7"/>
        <v>0.29166666666666702</v>
      </c>
      <c r="G15" s="71">
        <f t="shared" si="11"/>
        <v>1</v>
      </c>
      <c r="H15" s="195">
        <f t="shared" si="3"/>
        <v>6656878.2999999998</v>
      </c>
      <c r="I15" s="72">
        <v>6660113.2999999998</v>
      </c>
      <c r="J15" s="72">
        <f t="shared" ref="J15:J36" si="20">I15-H15</f>
        <v>3235</v>
      </c>
      <c r="K15" s="86">
        <f t="shared" ref="K15:K36" si="21">J15/24</f>
        <v>134.79166666666666</v>
      </c>
      <c r="L15" s="96"/>
    </row>
    <row r="16" spans="1:12">
      <c r="A16" s="73">
        <f t="shared" si="6"/>
        <v>10</v>
      </c>
      <c r="B16" s="69">
        <f t="shared" si="6"/>
        <v>46183</v>
      </c>
      <c r="C16" s="69">
        <f t="shared" si="2"/>
        <v>46183</v>
      </c>
      <c r="D16" s="70">
        <f t="shared" si="7"/>
        <v>0.29166666666666702</v>
      </c>
      <c r="E16" s="69">
        <f t="shared" si="8"/>
        <v>46184</v>
      </c>
      <c r="F16" s="70">
        <f t="shared" si="7"/>
        <v>0.29166666666666702</v>
      </c>
      <c r="G16" s="71">
        <f t="shared" si="11"/>
        <v>1</v>
      </c>
      <c r="H16" s="195">
        <f t="shared" si="3"/>
        <v>6660113.2999999998</v>
      </c>
      <c r="I16" s="72">
        <v>6664266.2000000002</v>
      </c>
      <c r="J16" s="72">
        <f t="shared" si="20"/>
        <v>4152.9000000003725</v>
      </c>
      <c r="K16" s="86">
        <f t="shared" si="21"/>
        <v>173.03750000001551</v>
      </c>
      <c r="L16" s="96"/>
    </row>
    <row r="17" spans="1:14">
      <c r="A17" s="73">
        <f t="shared" si="6"/>
        <v>11</v>
      </c>
      <c r="B17" s="69">
        <f t="shared" si="6"/>
        <v>46184</v>
      </c>
      <c r="C17" s="69">
        <f t="shared" si="2"/>
        <v>46184</v>
      </c>
      <c r="D17" s="70">
        <f t="shared" si="7"/>
        <v>0.29166666666666702</v>
      </c>
      <c r="E17" s="69">
        <f t="shared" si="8"/>
        <v>46185</v>
      </c>
      <c r="F17" s="70">
        <f t="shared" si="7"/>
        <v>0.29166666666666702</v>
      </c>
      <c r="G17" s="71">
        <f t="shared" si="11"/>
        <v>1</v>
      </c>
      <c r="H17" s="195">
        <f t="shared" si="3"/>
        <v>6664266.2000000002</v>
      </c>
      <c r="I17" s="72">
        <v>6668359.2000000002</v>
      </c>
      <c r="J17" s="72">
        <f t="shared" si="20"/>
        <v>4093</v>
      </c>
      <c r="K17" s="86">
        <f t="shared" si="21"/>
        <v>170.54166666666666</v>
      </c>
      <c r="L17" s="96"/>
    </row>
    <row r="18" spans="1:14">
      <c r="A18" s="73">
        <f t="shared" si="6"/>
        <v>12</v>
      </c>
      <c r="B18" s="69">
        <f t="shared" si="6"/>
        <v>46185</v>
      </c>
      <c r="C18" s="69">
        <f t="shared" si="2"/>
        <v>46185</v>
      </c>
      <c r="D18" s="70">
        <f t="shared" si="7"/>
        <v>0.29166666666666702</v>
      </c>
      <c r="E18" s="69">
        <f t="shared" si="8"/>
        <v>46186</v>
      </c>
      <c r="F18" s="70">
        <f t="shared" si="7"/>
        <v>0.29166666666666702</v>
      </c>
      <c r="G18" s="71">
        <f t="shared" si="11"/>
        <v>1</v>
      </c>
      <c r="H18" s="195">
        <f t="shared" si="3"/>
        <v>6668359.2000000002</v>
      </c>
      <c r="I18" s="72">
        <v>6670645.7000000002</v>
      </c>
      <c r="J18" s="72">
        <f t="shared" si="20"/>
        <v>2286.5</v>
      </c>
      <c r="K18" s="86">
        <f t="shared" si="21"/>
        <v>95.270833333333329</v>
      </c>
      <c r="L18" s="96"/>
    </row>
    <row r="19" spans="1:14">
      <c r="A19" s="73">
        <f t="shared" si="6"/>
        <v>13</v>
      </c>
      <c r="B19" s="69">
        <f t="shared" si="6"/>
        <v>46186</v>
      </c>
      <c r="C19" s="69">
        <f t="shared" si="2"/>
        <v>46186</v>
      </c>
      <c r="D19" s="70">
        <f t="shared" si="7"/>
        <v>0.29166666666666702</v>
      </c>
      <c r="E19" s="69">
        <f t="shared" si="8"/>
        <v>46187</v>
      </c>
      <c r="F19" s="70">
        <f t="shared" si="7"/>
        <v>0.29166666666666702</v>
      </c>
      <c r="G19" s="71">
        <f t="shared" si="11"/>
        <v>1</v>
      </c>
      <c r="H19" s="195">
        <f t="shared" si="3"/>
        <v>6670645.7000000002</v>
      </c>
      <c r="I19" s="72">
        <v>6672885</v>
      </c>
      <c r="J19" s="72">
        <f t="shared" si="20"/>
        <v>2239.2999999998137</v>
      </c>
      <c r="K19" s="86">
        <f t="shared" si="21"/>
        <v>93.304166666658901</v>
      </c>
      <c r="L19" s="96"/>
      <c r="N19" s="3"/>
    </row>
    <row r="20" spans="1:14">
      <c r="A20" s="73">
        <f t="shared" si="6"/>
        <v>14</v>
      </c>
      <c r="B20" s="69">
        <f t="shared" si="6"/>
        <v>46187</v>
      </c>
      <c r="C20" s="69">
        <f t="shared" si="2"/>
        <v>46187</v>
      </c>
      <c r="D20" s="70">
        <f t="shared" si="7"/>
        <v>0.29166666666666702</v>
      </c>
      <c r="E20" s="69">
        <f t="shared" si="8"/>
        <v>46188</v>
      </c>
      <c r="F20" s="70">
        <f t="shared" si="7"/>
        <v>0.29166666666666702</v>
      </c>
      <c r="G20" s="71">
        <f t="shared" si="11"/>
        <v>1</v>
      </c>
      <c r="H20" s="195">
        <f t="shared" si="3"/>
        <v>6672885</v>
      </c>
      <c r="I20" s="72">
        <v>6676582.9000000004</v>
      </c>
      <c r="J20" s="72">
        <f t="shared" si="20"/>
        <v>3697.9000000003725</v>
      </c>
      <c r="K20" s="86">
        <f t="shared" si="21"/>
        <v>154.0791666666822</v>
      </c>
      <c r="L20" s="96"/>
    </row>
    <row r="21" spans="1:14">
      <c r="A21" s="73">
        <f t="shared" si="6"/>
        <v>15</v>
      </c>
      <c r="B21" s="69">
        <f t="shared" si="6"/>
        <v>46188</v>
      </c>
      <c r="C21" s="69">
        <f t="shared" si="2"/>
        <v>46188</v>
      </c>
      <c r="D21" s="70">
        <f t="shared" si="7"/>
        <v>0.29166666666666702</v>
      </c>
      <c r="E21" s="69">
        <f t="shared" si="8"/>
        <v>46189</v>
      </c>
      <c r="F21" s="70">
        <f t="shared" si="7"/>
        <v>0.29166666666666702</v>
      </c>
      <c r="G21" s="71">
        <f t="shared" si="11"/>
        <v>1</v>
      </c>
      <c r="H21" s="195">
        <f t="shared" si="3"/>
        <v>6676582.9000000004</v>
      </c>
      <c r="I21" s="72">
        <v>6680247</v>
      </c>
      <c r="J21" s="72">
        <f t="shared" si="20"/>
        <v>3664.0999999996275</v>
      </c>
      <c r="K21" s="86">
        <f t="shared" si="21"/>
        <v>152.6708333333178</v>
      </c>
      <c r="L21" s="96"/>
    </row>
    <row r="22" spans="1:14">
      <c r="A22" s="73">
        <f t="shared" si="6"/>
        <v>16</v>
      </c>
      <c r="B22" s="69">
        <f t="shared" si="6"/>
        <v>46189</v>
      </c>
      <c r="C22" s="69">
        <f t="shared" si="2"/>
        <v>46189</v>
      </c>
      <c r="D22" s="70">
        <f t="shared" si="7"/>
        <v>0.29166666666666702</v>
      </c>
      <c r="E22" s="69">
        <f t="shared" si="8"/>
        <v>46190</v>
      </c>
      <c r="F22" s="70">
        <f t="shared" si="7"/>
        <v>0.29166666666666702</v>
      </c>
      <c r="G22" s="71">
        <f t="shared" si="11"/>
        <v>1</v>
      </c>
      <c r="H22" s="195">
        <f t="shared" si="3"/>
        <v>6680247</v>
      </c>
      <c r="I22" s="72">
        <v>6681229.2999999998</v>
      </c>
      <c r="J22" s="72">
        <f t="shared" si="20"/>
        <v>982.29999999981374</v>
      </c>
      <c r="K22" s="86">
        <f t="shared" si="21"/>
        <v>40.929166666658908</v>
      </c>
      <c r="L22" s="96"/>
    </row>
    <row r="23" spans="1:14">
      <c r="A23" s="73">
        <f t="shared" si="6"/>
        <v>17</v>
      </c>
      <c r="B23" s="69">
        <f t="shared" si="6"/>
        <v>46190</v>
      </c>
      <c r="C23" s="69">
        <f t="shared" si="2"/>
        <v>46190</v>
      </c>
      <c r="D23" s="70">
        <f t="shared" si="7"/>
        <v>0.29166666666666702</v>
      </c>
      <c r="E23" s="69">
        <f t="shared" si="8"/>
        <v>46191</v>
      </c>
      <c r="F23" s="70">
        <f t="shared" si="7"/>
        <v>0.29166666666666702</v>
      </c>
      <c r="G23" s="71">
        <f t="shared" si="11"/>
        <v>1</v>
      </c>
      <c r="H23" s="195">
        <f t="shared" si="3"/>
        <v>6681229.2999999998</v>
      </c>
      <c r="I23" s="72">
        <v>6685282.4000000004</v>
      </c>
      <c r="J23" s="72">
        <f t="shared" si="20"/>
        <v>4053.1000000005588</v>
      </c>
      <c r="K23" s="86">
        <f t="shared" si="21"/>
        <v>168.87916666668994</v>
      </c>
      <c r="L23" s="96"/>
    </row>
    <row r="24" spans="1:14">
      <c r="A24" s="73">
        <f t="shared" si="6"/>
        <v>18</v>
      </c>
      <c r="B24" s="69">
        <f t="shared" si="6"/>
        <v>46191</v>
      </c>
      <c r="C24" s="69">
        <f t="shared" si="2"/>
        <v>46191</v>
      </c>
      <c r="D24" s="70">
        <f t="shared" si="7"/>
        <v>0.29166666666666702</v>
      </c>
      <c r="E24" s="69">
        <f t="shared" si="8"/>
        <v>46192</v>
      </c>
      <c r="F24" s="70">
        <f t="shared" si="7"/>
        <v>0.29166666666666702</v>
      </c>
      <c r="G24" s="71">
        <f t="shared" si="11"/>
        <v>1</v>
      </c>
      <c r="H24" s="195">
        <f t="shared" si="3"/>
        <v>6685282.4000000004</v>
      </c>
      <c r="I24" s="72">
        <v>6689362.2999999998</v>
      </c>
      <c r="J24" s="72">
        <f t="shared" si="20"/>
        <v>4079.8999999994412</v>
      </c>
      <c r="K24" s="86">
        <f t="shared" si="21"/>
        <v>169.99583333331006</v>
      </c>
      <c r="L24" s="96"/>
    </row>
    <row r="25" spans="1:14">
      <c r="A25" s="73">
        <f t="shared" ref="A25:B36" si="22">A24+1</f>
        <v>19</v>
      </c>
      <c r="B25" s="69">
        <f t="shared" si="22"/>
        <v>46192</v>
      </c>
      <c r="C25" s="69">
        <f t="shared" si="2"/>
        <v>46192</v>
      </c>
      <c r="D25" s="70">
        <f t="shared" si="7"/>
        <v>0.29166666666666702</v>
      </c>
      <c r="E25" s="69">
        <f t="shared" si="8"/>
        <v>46193</v>
      </c>
      <c r="F25" s="70">
        <f t="shared" si="7"/>
        <v>0.29166666666666702</v>
      </c>
      <c r="G25" s="71">
        <f t="shared" si="11"/>
        <v>1</v>
      </c>
      <c r="H25" s="195">
        <f t="shared" si="3"/>
        <v>6689362.2999999998</v>
      </c>
      <c r="I25" s="72">
        <v>6693026.7999999998</v>
      </c>
      <c r="J25" s="72">
        <f t="shared" si="20"/>
        <v>3664.5</v>
      </c>
      <c r="K25" s="86">
        <f t="shared" si="21"/>
        <v>152.6875</v>
      </c>
      <c r="L25" s="96"/>
    </row>
    <row r="26" spans="1:14">
      <c r="A26" s="73">
        <f t="shared" si="22"/>
        <v>20</v>
      </c>
      <c r="B26" s="69">
        <f t="shared" si="22"/>
        <v>46193</v>
      </c>
      <c r="C26" s="69">
        <f t="shared" si="2"/>
        <v>46193</v>
      </c>
      <c r="D26" s="70">
        <f t="shared" si="7"/>
        <v>0.29166666666666702</v>
      </c>
      <c r="E26" s="69">
        <f t="shared" si="8"/>
        <v>46194</v>
      </c>
      <c r="F26" s="70">
        <f t="shared" si="7"/>
        <v>0.29166666666666702</v>
      </c>
      <c r="G26" s="71">
        <f t="shared" si="11"/>
        <v>1</v>
      </c>
      <c r="H26" s="195">
        <f t="shared" si="3"/>
        <v>6693026.7999999998</v>
      </c>
      <c r="I26" s="72">
        <v>6695052.2999999998</v>
      </c>
      <c r="J26" s="72">
        <f t="shared" si="20"/>
        <v>2025.5</v>
      </c>
      <c r="K26" s="86">
        <f t="shared" si="21"/>
        <v>84.395833333333329</v>
      </c>
      <c r="L26" s="96"/>
    </row>
    <row r="27" spans="1:14">
      <c r="A27" s="73">
        <f t="shared" si="22"/>
        <v>21</v>
      </c>
      <c r="B27" s="69">
        <f t="shared" si="22"/>
        <v>46194</v>
      </c>
      <c r="C27" s="69">
        <f t="shared" si="2"/>
        <v>46194</v>
      </c>
      <c r="D27" s="70">
        <f t="shared" si="7"/>
        <v>0.29166666666666702</v>
      </c>
      <c r="E27" s="69">
        <f t="shared" si="8"/>
        <v>46195</v>
      </c>
      <c r="F27" s="70">
        <f t="shared" si="7"/>
        <v>0.29166666666666702</v>
      </c>
      <c r="G27" s="71">
        <f t="shared" si="11"/>
        <v>1</v>
      </c>
      <c r="H27" s="195">
        <f t="shared" si="3"/>
        <v>6695052.2999999998</v>
      </c>
      <c r="I27" s="72">
        <v>6698512.2999999998</v>
      </c>
      <c r="J27" s="72">
        <f t="shared" si="20"/>
        <v>3460</v>
      </c>
      <c r="K27" s="86">
        <f t="shared" si="21"/>
        <v>144.16666666666666</v>
      </c>
      <c r="L27" s="96"/>
    </row>
    <row r="28" spans="1:14">
      <c r="A28" s="73">
        <f t="shared" si="22"/>
        <v>22</v>
      </c>
      <c r="B28" s="69">
        <f t="shared" si="22"/>
        <v>46195</v>
      </c>
      <c r="C28" s="69">
        <f t="shared" si="2"/>
        <v>46195</v>
      </c>
      <c r="D28" s="70">
        <f t="shared" si="7"/>
        <v>0.29166666666666702</v>
      </c>
      <c r="E28" s="69">
        <f t="shared" si="8"/>
        <v>46196</v>
      </c>
      <c r="F28" s="70">
        <f t="shared" si="7"/>
        <v>0.29166666666666702</v>
      </c>
      <c r="G28" s="71">
        <f t="shared" si="11"/>
        <v>1</v>
      </c>
      <c r="H28" s="195">
        <f t="shared" si="3"/>
        <v>6698512.2999999998</v>
      </c>
      <c r="I28" s="72">
        <v>6702103.5</v>
      </c>
      <c r="J28" s="72">
        <f t="shared" si="20"/>
        <v>3591.2000000001863</v>
      </c>
      <c r="K28" s="86">
        <f t="shared" si="21"/>
        <v>149.63333333334108</v>
      </c>
      <c r="L28" s="96"/>
    </row>
    <row r="29" spans="1:14">
      <c r="A29" s="73">
        <f t="shared" si="22"/>
        <v>23</v>
      </c>
      <c r="B29" s="69">
        <f t="shared" si="22"/>
        <v>46196</v>
      </c>
      <c r="C29" s="69">
        <f t="shared" si="2"/>
        <v>46196</v>
      </c>
      <c r="D29" s="70">
        <f t="shared" si="7"/>
        <v>0.29166666666666702</v>
      </c>
      <c r="E29" s="69">
        <f t="shared" si="8"/>
        <v>46197</v>
      </c>
      <c r="F29" s="70">
        <f t="shared" si="7"/>
        <v>0.29166666666666702</v>
      </c>
      <c r="G29" s="71">
        <f t="shared" si="11"/>
        <v>1</v>
      </c>
      <c r="H29" s="195">
        <f t="shared" si="3"/>
        <v>6702103.5</v>
      </c>
      <c r="I29" s="72">
        <v>6705838.0999999996</v>
      </c>
      <c r="J29" s="72">
        <f t="shared" si="20"/>
        <v>3734.5999999996275</v>
      </c>
      <c r="K29" s="86">
        <f t="shared" si="21"/>
        <v>155.6083333333178</v>
      </c>
      <c r="L29" s="96"/>
    </row>
    <row r="30" spans="1:14">
      <c r="A30" s="73">
        <f t="shared" si="22"/>
        <v>24</v>
      </c>
      <c r="B30" s="69">
        <f t="shared" si="22"/>
        <v>46197</v>
      </c>
      <c r="C30" s="69">
        <f t="shared" si="2"/>
        <v>46197</v>
      </c>
      <c r="D30" s="70">
        <f t="shared" si="7"/>
        <v>0.29166666666666702</v>
      </c>
      <c r="E30" s="69">
        <f t="shared" si="8"/>
        <v>46198</v>
      </c>
      <c r="F30" s="70">
        <f t="shared" si="7"/>
        <v>0.29166666666666702</v>
      </c>
      <c r="G30" s="71">
        <f t="shared" si="11"/>
        <v>1</v>
      </c>
      <c r="H30" s="195">
        <f t="shared" si="3"/>
        <v>6705838.0999999996</v>
      </c>
      <c r="I30" s="72">
        <v>6708625.9000000004</v>
      </c>
      <c r="J30" s="72">
        <f t="shared" si="20"/>
        <v>2787.8000000007451</v>
      </c>
      <c r="K30" s="86">
        <f t="shared" si="21"/>
        <v>116.15833333336438</v>
      </c>
      <c r="L30" s="96"/>
    </row>
    <row r="31" spans="1:14">
      <c r="A31" s="73">
        <f t="shared" si="22"/>
        <v>25</v>
      </c>
      <c r="B31" s="69">
        <f t="shared" si="22"/>
        <v>46198</v>
      </c>
      <c r="C31" s="69">
        <f t="shared" si="2"/>
        <v>46198</v>
      </c>
      <c r="D31" s="70">
        <f t="shared" si="7"/>
        <v>0.29166666666666702</v>
      </c>
      <c r="E31" s="69">
        <f t="shared" si="8"/>
        <v>46199</v>
      </c>
      <c r="F31" s="70">
        <f t="shared" si="7"/>
        <v>0.29166666666666702</v>
      </c>
      <c r="G31" s="71">
        <f t="shared" si="11"/>
        <v>1</v>
      </c>
      <c r="H31" s="195">
        <f t="shared" si="3"/>
        <v>6708625.9000000004</v>
      </c>
      <c r="I31" s="72">
        <v>6712348.9000000004</v>
      </c>
      <c r="J31" s="72">
        <f t="shared" si="20"/>
        <v>3723</v>
      </c>
      <c r="K31" s="86">
        <f t="shared" si="21"/>
        <v>155.125</v>
      </c>
      <c r="L31" s="96"/>
    </row>
    <row r="32" spans="1:14">
      <c r="A32" s="73">
        <f t="shared" si="22"/>
        <v>26</v>
      </c>
      <c r="B32" s="69">
        <f t="shared" si="22"/>
        <v>46199</v>
      </c>
      <c r="C32" s="69">
        <f t="shared" si="2"/>
        <v>46199</v>
      </c>
      <c r="D32" s="70">
        <f t="shared" si="7"/>
        <v>0.29166666666666702</v>
      </c>
      <c r="E32" s="69">
        <f t="shared" si="8"/>
        <v>46200</v>
      </c>
      <c r="F32" s="70">
        <f t="shared" si="7"/>
        <v>0.29166666666666702</v>
      </c>
      <c r="G32" s="71">
        <f t="shared" si="11"/>
        <v>1</v>
      </c>
      <c r="H32" s="195">
        <f t="shared" si="3"/>
        <v>6712348.9000000004</v>
      </c>
      <c r="I32" s="72">
        <v>6714581.4000000004</v>
      </c>
      <c r="J32" s="72">
        <f t="shared" si="20"/>
        <v>2232.5</v>
      </c>
      <c r="K32" s="86">
        <f t="shared" si="21"/>
        <v>93.020833333333329</v>
      </c>
      <c r="L32" s="96"/>
    </row>
    <row r="33" spans="1:12">
      <c r="A33" s="73">
        <f t="shared" si="22"/>
        <v>27</v>
      </c>
      <c r="B33" s="69">
        <f t="shared" si="22"/>
        <v>46200</v>
      </c>
      <c r="C33" s="69">
        <f t="shared" si="2"/>
        <v>46200</v>
      </c>
      <c r="D33" s="70">
        <f t="shared" si="7"/>
        <v>0.29166666666666702</v>
      </c>
      <c r="E33" s="69">
        <f t="shared" si="8"/>
        <v>46201</v>
      </c>
      <c r="F33" s="70">
        <f t="shared" si="7"/>
        <v>0.29166666666666702</v>
      </c>
      <c r="G33" s="71">
        <f t="shared" si="11"/>
        <v>1</v>
      </c>
      <c r="H33" s="195">
        <f t="shared" si="3"/>
        <v>6714581.4000000004</v>
      </c>
      <c r="I33" s="195">
        <v>6717089.5</v>
      </c>
      <c r="J33" s="72">
        <f t="shared" si="20"/>
        <v>2508.0999999996275</v>
      </c>
      <c r="K33" s="86">
        <f t="shared" si="21"/>
        <v>104.50416666665114</v>
      </c>
      <c r="L33" s="96"/>
    </row>
    <row r="34" spans="1:12">
      <c r="A34" s="73">
        <f t="shared" si="22"/>
        <v>28</v>
      </c>
      <c r="B34" s="69">
        <f t="shared" si="22"/>
        <v>46201</v>
      </c>
      <c r="C34" s="69">
        <f t="shared" si="2"/>
        <v>46201</v>
      </c>
      <c r="D34" s="70">
        <f t="shared" si="7"/>
        <v>0.29166666666666702</v>
      </c>
      <c r="E34" s="69">
        <f t="shared" si="8"/>
        <v>46202</v>
      </c>
      <c r="F34" s="70">
        <f t="shared" si="7"/>
        <v>0.29166666666666702</v>
      </c>
      <c r="G34" s="71">
        <f t="shared" si="11"/>
        <v>1</v>
      </c>
      <c r="H34" s="195">
        <f t="shared" si="3"/>
        <v>6717089.5</v>
      </c>
      <c r="I34" s="195">
        <v>6720260.5999999996</v>
      </c>
      <c r="J34" s="72">
        <f t="shared" si="20"/>
        <v>3171.0999999996275</v>
      </c>
      <c r="K34" s="86">
        <f t="shared" si="21"/>
        <v>132.12916666665114</v>
      </c>
      <c r="L34" s="96"/>
    </row>
    <row r="35" spans="1:12">
      <c r="A35" s="73">
        <f t="shared" si="22"/>
        <v>29</v>
      </c>
      <c r="B35" s="69">
        <f t="shared" si="22"/>
        <v>46202</v>
      </c>
      <c r="C35" s="69">
        <f t="shared" si="2"/>
        <v>46202</v>
      </c>
      <c r="D35" s="70">
        <f t="shared" si="7"/>
        <v>0.29166666666666702</v>
      </c>
      <c r="E35" s="69">
        <f t="shared" si="8"/>
        <v>46203</v>
      </c>
      <c r="F35" s="70">
        <f t="shared" si="7"/>
        <v>0.29166666666666702</v>
      </c>
      <c r="G35" s="71">
        <f t="shared" si="11"/>
        <v>1</v>
      </c>
      <c r="H35" s="195">
        <f t="shared" si="3"/>
        <v>6720260.5999999996</v>
      </c>
      <c r="I35" s="195">
        <v>6724425.2000000002</v>
      </c>
      <c r="J35" s="72">
        <f t="shared" si="20"/>
        <v>4164.6000000005588</v>
      </c>
      <c r="K35" s="86">
        <f t="shared" si="21"/>
        <v>173.52500000002328</v>
      </c>
      <c r="L35" s="96"/>
    </row>
    <row r="36" spans="1:12">
      <c r="A36" s="73">
        <f t="shared" si="22"/>
        <v>30</v>
      </c>
      <c r="B36" s="69">
        <f t="shared" si="22"/>
        <v>46203</v>
      </c>
      <c r="C36" s="69">
        <f t="shared" si="2"/>
        <v>46203</v>
      </c>
      <c r="D36" s="70">
        <f t="shared" si="7"/>
        <v>0.29166666666666702</v>
      </c>
      <c r="E36" s="69">
        <f t="shared" si="8"/>
        <v>46204</v>
      </c>
      <c r="F36" s="70">
        <f t="shared" si="7"/>
        <v>0.29166666666666702</v>
      </c>
      <c r="G36" s="71">
        <f t="shared" si="11"/>
        <v>1</v>
      </c>
      <c r="H36" s="195">
        <f t="shared" si="3"/>
        <v>6724425.2000000002</v>
      </c>
      <c r="I36" s="195">
        <v>6728373.7000000002</v>
      </c>
      <c r="J36" s="72">
        <f t="shared" si="20"/>
        <v>3948.5</v>
      </c>
      <c r="K36" s="86">
        <f t="shared" si="21"/>
        <v>164.52083333333334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93075.299999999814</v>
      </c>
      <c r="K38" s="88">
        <f>AVERAGE(K7:K37)</f>
        <v>129.27124999999972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4.3090416666666576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4" priority="2" operator="equal">
      <formula>"APC"</formula>
    </cfRule>
  </conditionalFormatting>
  <conditionalFormatting sqref="F11:F20">
    <cfRule type="cellIs" dxfId="13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90" zoomScaleNormal="90" workbookViewId="0">
      <pane xSplit="2" ySplit="6" topLeftCell="C22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170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168.91249999999613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70">
        <v>0.33333333333333298</v>
      </c>
      <c r="E7" s="68">
        <f>C7+1</f>
        <v>46175</v>
      </c>
      <c r="F7" s="70">
        <v>0.33333333333333298</v>
      </c>
      <c r="G7" s="71">
        <f>IFERROR(((E7-C7)+(F7-D7)),"")</f>
        <v>1</v>
      </c>
      <c r="H7" s="195">
        <v>2547438.5</v>
      </c>
      <c r="I7" s="195">
        <v>2547544.7999999998</v>
      </c>
      <c r="J7" s="72">
        <f t="shared" ref="J7" si="0">I7-H7</f>
        <v>106.29999999981374</v>
      </c>
      <c r="K7" s="86">
        <f t="shared" ref="K7" si="1">J7/24</f>
        <v>4.4291666666589053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v>0.33333333333333298</v>
      </c>
      <c r="E8" s="69">
        <f>C8+1</f>
        <v>46176</v>
      </c>
      <c r="F8" s="70">
        <v>0.33333333333333298</v>
      </c>
      <c r="G8" s="71">
        <f>IFERROR(((E8-C8)+(F8-D8)),"")</f>
        <v>1</v>
      </c>
      <c r="H8" s="195">
        <f t="shared" ref="H8:H36" si="3">I7</f>
        <v>2547544.7999999998</v>
      </c>
      <c r="I8" s="72">
        <v>2550727.1</v>
      </c>
      <c r="J8" s="72">
        <f t="shared" ref="J8" si="4">I8-H8</f>
        <v>3182.3000000002794</v>
      </c>
      <c r="K8" s="86">
        <f t="shared" ref="K8" si="5">J8/24</f>
        <v>132.59583333334498</v>
      </c>
      <c r="L8" s="96"/>
    </row>
    <row r="9" spans="1:12">
      <c r="A9" s="73">
        <f t="shared" ref="A9:B24" si="6">A8+1</f>
        <v>3</v>
      </c>
      <c r="B9" s="69">
        <f t="shared" si="6"/>
        <v>46176</v>
      </c>
      <c r="C9" s="69">
        <f t="shared" si="2"/>
        <v>46176</v>
      </c>
      <c r="D9" s="70">
        <v>0.33333333333333298</v>
      </c>
      <c r="E9" s="69">
        <f t="shared" ref="E9:E36" si="7">C9+1</f>
        <v>46177</v>
      </c>
      <c r="F9" s="70">
        <v>0.33333333333333298</v>
      </c>
      <c r="G9" s="71">
        <f>IFERROR(((E9-C9)+(F9-D9)),"")</f>
        <v>1</v>
      </c>
      <c r="H9" s="195">
        <f t="shared" si="3"/>
        <v>2550727.1</v>
      </c>
      <c r="I9" s="72">
        <v>2554658.7999999998</v>
      </c>
      <c r="J9" s="72">
        <f t="shared" ref="J9" si="8">I9-H9</f>
        <v>3931.6999999997206</v>
      </c>
      <c r="K9" s="86">
        <f t="shared" ref="K9" si="9">J9/24</f>
        <v>163.8208333333217</v>
      </c>
      <c r="L9" s="96"/>
    </row>
    <row r="10" spans="1:12">
      <c r="A10" s="73">
        <f t="shared" si="6"/>
        <v>4</v>
      </c>
      <c r="B10" s="69">
        <f t="shared" si="6"/>
        <v>46177</v>
      </c>
      <c r="C10" s="69">
        <f t="shared" si="2"/>
        <v>46177</v>
      </c>
      <c r="D10" s="70">
        <v>0.33333333333333298</v>
      </c>
      <c r="E10" s="69">
        <f t="shared" si="7"/>
        <v>46178</v>
      </c>
      <c r="F10" s="70">
        <v>0.33333333333333298</v>
      </c>
      <c r="G10" s="71">
        <f>IFERROR(((E10-C10)+(F10-D10)),"")</f>
        <v>1</v>
      </c>
      <c r="H10" s="195">
        <f t="shared" si="3"/>
        <v>2554658.7999999998</v>
      </c>
      <c r="I10" s="72">
        <v>2558683.1</v>
      </c>
      <c r="J10" s="72">
        <f t="shared" ref="J10" si="10">I10-H10</f>
        <v>4024.3000000002794</v>
      </c>
      <c r="K10" s="86">
        <f t="shared" ref="K10" si="11">J10/24</f>
        <v>167.6791666666783</v>
      </c>
      <c r="L10" s="36"/>
    </row>
    <row r="11" spans="1:12">
      <c r="A11" s="73">
        <f t="shared" si="6"/>
        <v>5</v>
      </c>
      <c r="B11" s="69">
        <f t="shared" si="6"/>
        <v>46178</v>
      </c>
      <c r="C11" s="69">
        <f t="shared" si="2"/>
        <v>46178</v>
      </c>
      <c r="D11" s="70">
        <v>0.33333333333333298</v>
      </c>
      <c r="E11" s="69">
        <f t="shared" si="7"/>
        <v>46179</v>
      </c>
      <c r="F11" s="70">
        <v>0.33333333333333298</v>
      </c>
      <c r="G11" s="71">
        <f t="shared" ref="G11:G36" si="12">IFERROR(((E11-C11)+(F11-D11)),"")</f>
        <v>1</v>
      </c>
      <c r="H11" s="195">
        <f t="shared" si="3"/>
        <v>2558683.1</v>
      </c>
      <c r="I11" s="72">
        <v>2561169.5</v>
      </c>
      <c r="J11" s="72">
        <f t="shared" ref="J11" si="13">I11-H11</f>
        <v>2486.3999999999069</v>
      </c>
      <c r="K11" s="86">
        <f t="shared" ref="K11" si="14">J11/24</f>
        <v>103.59999999999611</v>
      </c>
      <c r="L11" s="36"/>
    </row>
    <row r="12" spans="1:12">
      <c r="A12" s="73">
        <f t="shared" si="6"/>
        <v>6</v>
      </c>
      <c r="B12" s="69">
        <f t="shared" si="6"/>
        <v>46179</v>
      </c>
      <c r="C12" s="69">
        <f t="shared" si="2"/>
        <v>46179</v>
      </c>
      <c r="D12" s="70">
        <v>0.33333333333333298</v>
      </c>
      <c r="E12" s="69">
        <f t="shared" si="7"/>
        <v>46180</v>
      </c>
      <c r="F12" s="70">
        <v>0.33333333333333298</v>
      </c>
      <c r="G12" s="71">
        <f t="shared" si="12"/>
        <v>1</v>
      </c>
      <c r="H12" s="195">
        <f t="shared" si="3"/>
        <v>2561169.5</v>
      </c>
      <c r="I12" s="72">
        <v>2565223.4</v>
      </c>
      <c r="J12" s="72">
        <f t="shared" ref="J12" si="15">I12-H12</f>
        <v>4053.8999999999069</v>
      </c>
      <c r="K12" s="86">
        <f t="shared" ref="K12" si="16">J12/24</f>
        <v>168.91249999999613</v>
      </c>
      <c r="L12" s="96"/>
    </row>
    <row r="13" spans="1:12">
      <c r="A13" s="73">
        <f t="shared" si="6"/>
        <v>7</v>
      </c>
      <c r="B13" s="69">
        <f t="shared" si="6"/>
        <v>46180</v>
      </c>
      <c r="C13" s="69">
        <f t="shared" si="2"/>
        <v>46180</v>
      </c>
      <c r="D13" s="70">
        <v>0.33333333333333298</v>
      </c>
      <c r="E13" s="69">
        <f t="shared" si="7"/>
        <v>46181</v>
      </c>
      <c r="F13" s="70">
        <v>0.33333333333333298</v>
      </c>
      <c r="G13" s="71">
        <f t="shared" si="12"/>
        <v>1</v>
      </c>
      <c r="H13" s="195">
        <f t="shared" si="3"/>
        <v>2565223.4</v>
      </c>
      <c r="I13" s="72">
        <v>2568477.6</v>
      </c>
      <c r="J13" s="72">
        <f t="shared" ref="J13" si="17">I13-H13</f>
        <v>3254.2000000001863</v>
      </c>
      <c r="K13" s="86">
        <f t="shared" ref="K13" si="18">J13/24</f>
        <v>135.59166666667443</v>
      </c>
      <c r="L13" s="96"/>
    </row>
    <row r="14" spans="1:12">
      <c r="A14" s="73">
        <f t="shared" si="6"/>
        <v>8</v>
      </c>
      <c r="B14" s="69">
        <f t="shared" si="6"/>
        <v>46181</v>
      </c>
      <c r="C14" s="69">
        <f t="shared" si="2"/>
        <v>46181</v>
      </c>
      <c r="D14" s="70">
        <v>0.33333333333333298</v>
      </c>
      <c r="E14" s="69">
        <f t="shared" si="7"/>
        <v>46182</v>
      </c>
      <c r="F14" s="70">
        <v>0.33333333333333298</v>
      </c>
      <c r="G14" s="71">
        <f t="shared" si="12"/>
        <v>1</v>
      </c>
      <c r="H14" s="195">
        <f t="shared" si="3"/>
        <v>2568477.6</v>
      </c>
      <c r="I14" s="72">
        <v>2572185.4</v>
      </c>
      <c r="J14" s="72">
        <f t="shared" ref="J14" si="19">I14-H14</f>
        <v>3707.7999999998137</v>
      </c>
      <c r="K14" s="86">
        <f t="shared" ref="K14" si="20">J14/24</f>
        <v>154.49166666665892</v>
      </c>
      <c r="L14" s="96"/>
    </row>
    <row r="15" spans="1:12">
      <c r="A15" s="73">
        <f t="shared" si="6"/>
        <v>9</v>
      </c>
      <c r="B15" s="69">
        <f t="shared" si="6"/>
        <v>46182</v>
      </c>
      <c r="C15" s="69">
        <f t="shared" si="2"/>
        <v>46182</v>
      </c>
      <c r="D15" s="70">
        <v>0.33333333333333298</v>
      </c>
      <c r="E15" s="69">
        <f t="shared" si="7"/>
        <v>46183</v>
      </c>
      <c r="F15" s="70">
        <v>0.33333333333333298</v>
      </c>
      <c r="G15" s="71">
        <f t="shared" si="12"/>
        <v>1</v>
      </c>
      <c r="H15" s="195">
        <f t="shared" si="3"/>
        <v>2572185.4</v>
      </c>
      <c r="I15" s="72">
        <v>2576217.9</v>
      </c>
      <c r="J15" s="72">
        <f t="shared" ref="J15" si="21">I15-H15</f>
        <v>4032.5</v>
      </c>
      <c r="K15" s="86">
        <f t="shared" ref="K15" si="22">J15/24</f>
        <v>168.02083333333334</v>
      </c>
      <c r="L15" s="96"/>
    </row>
    <row r="16" spans="1:12">
      <c r="A16" s="73">
        <f t="shared" si="6"/>
        <v>10</v>
      </c>
      <c r="B16" s="69">
        <f t="shared" si="6"/>
        <v>46183</v>
      </c>
      <c r="C16" s="69">
        <f t="shared" si="2"/>
        <v>46183</v>
      </c>
      <c r="D16" s="70">
        <v>0.33333333333333298</v>
      </c>
      <c r="E16" s="69">
        <f t="shared" si="7"/>
        <v>46184</v>
      </c>
      <c r="F16" s="70">
        <v>0.33333333333333298</v>
      </c>
      <c r="G16" s="71">
        <f t="shared" si="12"/>
        <v>1</v>
      </c>
      <c r="H16" s="195">
        <f t="shared" si="3"/>
        <v>2576217.9</v>
      </c>
      <c r="I16" s="72">
        <v>2579752.2999999998</v>
      </c>
      <c r="J16" s="72">
        <f t="shared" ref="J16:J36" si="23">I16-H16</f>
        <v>3534.3999999999069</v>
      </c>
      <c r="K16" s="86">
        <f t="shared" ref="K16:K36" si="24">J16/24</f>
        <v>147.26666666666279</v>
      </c>
      <c r="L16" s="96"/>
    </row>
    <row r="17" spans="1:14">
      <c r="A17" s="73">
        <f t="shared" si="6"/>
        <v>11</v>
      </c>
      <c r="B17" s="69">
        <f t="shared" si="6"/>
        <v>46184</v>
      </c>
      <c r="C17" s="69">
        <f t="shared" si="2"/>
        <v>46184</v>
      </c>
      <c r="D17" s="70">
        <v>0.33333333333333298</v>
      </c>
      <c r="E17" s="69">
        <f t="shared" si="7"/>
        <v>46185</v>
      </c>
      <c r="F17" s="70">
        <v>0.33333333333333298</v>
      </c>
      <c r="G17" s="71">
        <f t="shared" si="12"/>
        <v>1</v>
      </c>
      <c r="H17" s="195">
        <f t="shared" si="3"/>
        <v>2579752.2999999998</v>
      </c>
      <c r="I17" s="72">
        <v>2583464.7999999998</v>
      </c>
      <c r="J17" s="72">
        <f t="shared" si="23"/>
        <v>3712.5</v>
      </c>
      <c r="K17" s="86">
        <f t="shared" si="24"/>
        <v>154.6875</v>
      </c>
      <c r="L17" s="96"/>
    </row>
    <row r="18" spans="1:14">
      <c r="A18" s="73">
        <f t="shared" si="6"/>
        <v>12</v>
      </c>
      <c r="B18" s="69">
        <f t="shared" si="6"/>
        <v>46185</v>
      </c>
      <c r="C18" s="69">
        <f t="shared" si="2"/>
        <v>46185</v>
      </c>
      <c r="D18" s="70">
        <v>0.33333333333333298</v>
      </c>
      <c r="E18" s="69">
        <f t="shared" si="7"/>
        <v>46186</v>
      </c>
      <c r="F18" s="70">
        <v>0.33333333333333298</v>
      </c>
      <c r="G18" s="71">
        <f t="shared" si="12"/>
        <v>1</v>
      </c>
      <c r="H18" s="195">
        <f t="shared" si="3"/>
        <v>2583464.7999999998</v>
      </c>
      <c r="I18" s="72">
        <v>2586282.2000000002</v>
      </c>
      <c r="J18" s="72">
        <f t="shared" si="23"/>
        <v>2817.4000000003725</v>
      </c>
      <c r="K18" s="86">
        <f t="shared" si="24"/>
        <v>117.39166666668218</v>
      </c>
      <c r="L18" s="96"/>
    </row>
    <row r="19" spans="1:14">
      <c r="A19" s="73">
        <f t="shared" si="6"/>
        <v>13</v>
      </c>
      <c r="B19" s="69">
        <f t="shared" si="6"/>
        <v>46186</v>
      </c>
      <c r="C19" s="69">
        <f t="shared" si="2"/>
        <v>46186</v>
      </c>
      <c r="D19" s="70">
        <v>0.33333333333333298</v>
      </c>
      <c r="E19" s="69">
        <f t="shared" si="7"/>
        <v>46187</v>
      </c>
      <c r="F19" s="70">
        <v>0.33333333333333298</v>
      </c>
      <c r="G19" s="71">
        <f t="shared" si="12"/>
        <v>1</v>
      </c>
      <c r="H19" s="195">
        <f t="shared" si="3"/>
        <v>2586282.2000000002</v>
      </c>
      <c r="I19" s="72">
        <v>2590097.5</v>
      </c>
      <c r="J19" s="72">
        <f t="shared" si="23"/>
        <v>3815.2999999998137</v>
      </c>
      <c r="K19" s="86">
        <f t="shared" si="24"/>
        <v>158.97083333332557</v>
      </c>
      <c r="L19" s="96"/>
      <c r="N19" s="3"/>
    </row>
    <row r="20" spans="1:14">
      <c r="A20" s="73">
        <f t="shared" si="6"/>
        <v>14</v>
      </c>
      <c r="B20" s="69">
        <f t="shared" si="6"/>
        <v>46187</v>
      </c>
      <c r="C20" s="69">
        <f t="shared" si="2"/>
        <v>46187</v>
      </c>
      <c r="D20" s="70">
        <v>0.33333333333333298</v>
      </c>
      <c r="E20" s="69">
        <f t="shared" si="7"/>
        <v>46188</v>
      </c>
      <c r="F20" s="70">
        <v>0.33333333333333298</v>
      </c>
      <c r="G20" s="71">
        <f t="shared" si="12"/>
        <v>1</v>
      </c>
      <c r="H20" s="195">
        <f t="shared" si="3"/>
        <v>2590097.5</v>
      </c>
      <c r="I20" s="72">
        <v>2593447.4</v>
      </c>
      <c r="J20" s="72">
        <f t="shared" si="23"/>
        <v>3349.8999999999069</v>
      </c>
      <c r="K20" s="86">
        <f t="shared" si="24"/>
        <v>139.57916666666279</v>
      </c>
      <c r="L20" s="96"/>
    </row>
    <row r="21" spans="1:14">
      <c r="A21" s="73">
        <f t="shared" si="6"/>
        <v>15</v>
      </c>
      <c r="B21" s="69">
        <f t="shared" si="6"/>
        <v>46188</v>
      </c>
      <c r="C21" s="69">
        <f t="shared" si="2"/>
        <v>46188</v>
      </c>
      <c r="D21" s="70">
        <v>0.33333333333333298</v>
      </c>
      <c r="E21" s="69">
        <f t="shared" si="7"/>
        <v>46189</v>
      </c>
      <c r="F21" s="70">
        <v>0.33333333333333298</v>
      </c>
      <c r="G21" s="71">
        <f t="shared" si="12"/>
        <v>1</v>
      </c>
      <c r="H21" s="195">
        <f t="shared" si="3"/>
        <v>2593447.4</v>
      </c>
      <c r="I21" s="72">
        <v>2593608.2000000002</v>
      </c>
      <c r="J21" s="72">
        <f t="shared" si="23"/>
        <v>160.8000000002794</v>
      </c>
      <c r="K21" s="86">
        <f t="shared" si="24"/>
        <v>6.7000000000116415</v>
      </c>
      <c r="L21" s="96"/>
    </row>
    <row r="22" spans="1:14">
      <c r="A22" s="73">
        <f t="shared" si="6"/>
        <v>16</v>
      </c>
      <c r="B22" s="69">
        <f t="shared" si="6"/>
        <v>46189</v>
      </c>
      <c r="C22" s="69">
        <f t="shared" si="2"/>
        <v>46189</v>
      </c>
      <c r="D22" s="70">
        <v>0.33333333333333298</v>
      </c>
      <c r="E22" s="69">
        <f t="shared" si="7"/>
        <v>46190</v>
      </c>
      <c r="F22" s="70">
        <v>0.33333333333333298</v>
      </c>
      <c r="G22" s="71">
        <f t="shared" si="12"/>
        <v>1</v>
      </c>
      <c r="H22" s="195">
        <f t="shared" si="3"/>
        <v>2593608.2000000002</v>
      </c>
      <c r="I22" s="72">
        <v>2593608.2000000002</v>
      </c>
      <c r="J22" s="72">
        <f t="shared" si="23"/>
        <v>0</v>
      </c>
      <c r="K22" s="86">
        <f t="shared" si="24"/>
        <v>0</v>
      </c>
      <c r="L22" s="96"/>
    </row>
    <row r="23" spans="1:14">
      <c r="A23" s="73">
        <f t="shared" si="6"/>
        <v>17</v>
      </c>
      <c r="B23" s="69">
        <f t="shared" si="6"/>
        <v>46190</v>
      </c>
      <c r="C23" s="69">
        <f t="shared" si="2"/>
        <v>46190</v>
      </c>
      <c r="D23" s="70">
        <v>0.33333333333333298</v>
      </c>
      <c r="E23" s="69">
        <f t="shared" si="7"/>
        <v>46191</v>
      </c>
      <c r="F23" s="70">
        <v>0.33333333333333298</v>
      </c>
      <c r="G23" s="71">
        <f t="shared" si="12"/>
        <v>1</v>
      </c>
      <c r="H23" s="195">
        <f t="shared" si="3"/>
        <v>2593608.2000000002</v>
      </c>
      <c r="I23" s="72">
        <v>2597521.4</v>
      </c>
      <c r="J23" s="72">
        <f t="shared" si="23"/>
        <v>3913.1999999997206</v>
      </c>
      <c r="K23" s="86">
        <f t="shared" si="24"/>
        <v>163.04999999998836</v>
      </c>
      <c r="L23" s="36"/>
    </row>
    <row r="24" spans="1:14">
      <c r="A24" s="73">
        <f t="shared" si="6"/>
        <v>18</v>
      </c>
      <c r="B24" s="69">
        <f t="shared" si="6"/>
        <v>46191</v>
      </c>
      <c r="C24" s="69">
        <f t="shared" si="2"/>
        <v>46191</v>
      </c>
      <c r="D24" s="70">
        <v>0.33333333333333298</v>
      </c>
      <c r="E24" s="69">
        <f t="shared" si="7"/>
        <v>46192</v>
      </c>
      <c r="F24" s="70">
        <v>0.33333333333333298</v>
      </c>
      <c r="G24" s="71">
        <f t="shared" si="12"/>
        <v>1</v>
      </c>
      <c r="H24" s="195">
        <f t="shared" si="3"/>
        <v>2597521.4</v>
      </c>
      <c r="I24" s="72">
        <v>2601152.6</v>
      </c>
      <c r="J24" s="72">
        <f t="shared" si="23"/>
        <v>3631.2000000001863</v>
      </c>
      <c r="K24" s="86">
        <f t="shared" si="24"/>
        <v>151.30000000000777</v>
      </c>
      <c r="L24" s="36"/>
    </row>
    <row r="25" spans="1:14">
      <c r="A25" s="73">
        <f t="shared" ref="A25:B36" si="25">A24+1</f>
        <v>19</v>
      </c>
      <c r="B25" s="69">
        <f t="shared" si="25"/>
        <v>46192</v>
      </c>
      <c r="C25" s="69">
        <f t="shared" si="2"/>
        <v>46192</v>
      </c>
      <c r="D25" s="70">
        <v>0.33333333333333298</v>
      </c>
      <c r="E25" s="69">
        <f t="shared" si="7"/>
        <v>46193</v>
      </c>
      <c r="F25" s="70">
        <v>0.33333333333333298</v>
      </c>
      <c r="G25" s="71">
        <f t="shared" si="12"/>
        <v>1</v>
      </c>
      <c r="H25" s="195">
        <f t="shared" si="3"/>
        <v>2601152.6</v>
      </c>
      <c r="I25" s="72">
        <v>2603811.5</v>
      </c>
      <c r="J25" s="72">
        <f t="shared" si="23"/>
        <v>2658.8999999999069</v>
      </c>
      <c r="K25" s="86">
        <f t="shared" si="24"/>
        <v>110.78749999999611</v>
      </c>
      <c r="L25" s="36"/>
    </row>
    <row r="26" spans="1:14">
      <c r="A26" s="73">
        <f t="shared" si="25"/>
        <v>20</v>
      </c>
      <c r="B26" s="69">
        <f t="shared" si="25"/>
        <v>46193</v>
      </c>
      <c r="C26" s="69">
        <f t="shared" si="2"/>
        <v>46193</v>
      </c>
      <c r="D26" s="70">
        <v>0.33333333333333298</v>
      </c>
      <c r="E26" s="69">
        <f t="shared" si="7"/>
        <v>46194</v>
      </c>
      <c r="F26" s="70">
        <v>0.33333333333333298</v>
      </c>
      <c r="G26" s="71">
        <f t="shared" si="12"/>
        <v>1</v>
      </c>
      <c r="H26" s="195">
        <f t="shared" si="3"/>
        <v>2603811.5</v>
      </c>
      <c r="I26" s="72">
        <v>2607692.7999999998</v>
      </c>
      <c r="J26" s="72">
        <f t="shared" si="23"/>
        <v>3881.2999999998137</v>
      </c>
      <c r="K26" s="86">
        <f t="shared" si="24"/>
        <v>161.72083333332557</v>
      </c>
      <c r="L26" s="36"/>
    </row>
    <row r="27" spans="1:14">
      <c r="A27" s="73">
        <f t="shared" si="25"/>
        <v>21</v>
      </c>
      <c r="B27" s="69">
        <f t="shared" si="25"/>
        <v>46194</v>
      </c>
      <c r="C27" s="69">
        <f t="shared" si="2"/>
        <v>46194</v>
      </c>
      <c r="D27" s="70">
        <v>0.33333333333333298</v>
      </c>
      <c r="E27" s="69">
        <f t="shared" si="7"/>
        <v>46195</v>
      </c>
      <c r="F27" s="70">
        <v>0.33333333333333298</v>
      </c>
      <c r="G27" s="71">
        <f t="shared" si="12"/>
        <v>1</v>
      </c>
      <c r="H27" s="195">
        <f t="shared" si="3"/>
        <v>2607692.7999999998</v>
      </c>
      <c r="I27" s="72">
        <v>2607808.2999999998</v>
      </c>
      <c r="J27" s="72">
        <f t="shared" si="23"/>
        <v>115.5</v>
      </c>
      <c r="K27" s="86">
        <f t="shared" si="24"/>
        <v>4.8125</v>
      </c>
      <c r="L27" s="36"/>
    </row>
    <row r="28" spans="1:14">
      <c r="A28" s="73">
        <f t="shared" si="25"/>
        <v>22</v>
      </c>
      <c r="B28" s="69">
        <f t="shared" si="25"/>
        <v>46195</v>
      </c>
      <c r="C28" s="69">
        <f t="shared" si="2"/>
        <v>46195</v>
      </c>
      <c r="D28" s="70">
        <v>0.33333333333333298</v>
      </c>
      <c r="E28" s="69">
        <f t="shared" si="7"/>
        <v>46196</v>
      </c>
      <c r="F28" s="70">
        <v>0.33333333333333298</v>
      </c>
      <c r="G28" s="71">
        <f t="shared" si="12"/>
        <v>1</v>
      </c>
      <c r="H28" s="195">
        <f t="shared" si="3"/>
        <v>2607808.2999999998</v>
      </c>
      <c r="I28" s="72">
        <v>2611382.7000000002</v>
      </c>
      <c r="J28" s="72">
        <f t="shared" si="23"/>
        <v>3574.4000000003725</v>
      </c>
      <c r="K28" s="86">
        <f t="shared" si="24"/>
        <v>148.93333333334886</v>
      </c>
      <c r="L28" s="501"/>
    </row>
    <row r="29" spans="1:14">
      <c r="A29" s="73">
        <f t="shared" si="25"/>
        <v>23</v>
      </c>
      <c r="B29" s="69">
        <f t="shared" si="25"/>
        <v>46196</v>
      </c>
      <c r="C29" s="69">
        <f t="shared" si="2"/>
        <v>46196</v>
      </c>
      <c r="D29" s="70">
        <v>0.33333333333333298</v>
      </c>
      <c r="E29" s="69">
        <f t="shared" si="7"/>
        <v>46197</v>
      </c>
      <c r="F29" s="70">
        <v>0.33333333333333298</v>
      </c>
      <c r="G29" s="71">
        <f t="shared" si="12"/>
        <v>1</v>
      </c>
      <c r="H29" s="195">
        <f t="shared" si="3"/>
        <v>2611382.7000000002</v>
      </c>
      <c r="I29" s="72">
        <v>2615206.2000000002</v>
      </c>
      <c r="J29" s="72">
        <f t="shared" si="23"/>
        <v>3823.5</v>
      </c>
      <c r="K29" s="86">
        <f t="shared" si="24"/>
        <v>159.3125</v>
      </c>
      <c r="L29" s="36"/>
    </row>
    <row r="30" spans="1:14">
      <c r="A30" s="73">
        <f t="shared" si="25"/>
        <v>24</v>
      </c>
      <c r="B30" s="69">
        <f t="shared" si="25"/>
        <v>46197</v>
      </c>
      <c r="C30" s="69">
        <f t="shared" si="2"/>
        <v>46197</v>
      </c>
      <c r="D30" s="70">
        <v>0.33333333333333298</v>
      </c>
      <c r="E30" s="69">
        <f t="shared" si="7"/>
        <v>46198</v>
      </c>
      <c r="F30" s="70">
        <v>0.33333333333333298</v>
      </c>
      <c r="G30" s="71">
        <f t="shared" si="12"/>
        <v>1</v>
      </c>
      <c r="H30" s="195">
        <f t="shared" si="3"/>
        <v>2615206.2000000002</v>
      </c>
      <c r="I30" s="72">
        <v>2618957.2000000002</v>
      </c>
      <c r="J30" s="72">
        <f t="shared" si="23"/>
        <v>3751</v>
      </c>
      <c r="K30" s="86">
        <f t="shared" si="24"/>
        <v>156.29166666666666</v>
      </c>
      <c r="L30" s="36"/>
    </row>
    <row r="31" spans="1:14">
      <c r="A31" s="73">
        <f t="shared" si="25"/>
        <v>25</v>
      </c>
      <c r="B31" s="69">
        <f t="shared" si="25"/>
        <v>46198</v>
      </c>
      <c r="C31" s="69">
        <f t="shared" si="2"/>
        <v>46198</v>
      </c>
      <c r="D31" s="70">
        <v>0.33333333333333298</v>
      </c>
      <c r="E31" s="69">
        <f t="shared" si="7"/>
        <v>46199</v>
      </c>
      <c r="F31" s="70">
        <v>0.33333333333333298</v>
      </c>
      <c r="G31" s="71">
        <f t="shared" si="12"/>
        <v>1</v>
      </c>
      <c r="H31" s="195">
        <f t="shared" si="3"/>
        <v>2618957.2000000002</v>
      </c>
      <c r="I31" s="72">
        <v>2622658.2000000002</v>
      </c>
      <c r="J31" s="72">
        <f t="shared" si="23"/>
        <v>3701</v>
      </c>
      <c r="K31" s="86">
        <f t="shared" si="24"/>
        <v>154.20833333333334</v>
      </c>
      <c r="L31" s="36"/>
    </row>
    <row r="32" spans="1:14">
      <c r="A32" s="73">
        <f t="shared" si="25"/>
        <v>26</v>
      </c>
      <c r="B32" s="69">
        <f t="shared" si="25"/>
        <v>46199</v>
      </c>
      <c r="C32" s="69">
        <f t="shared" si="2"/>
        <v>46199</v>
      </c>
      <c r="D32" s="70">
        <v>0.33333333333333298</v>
      </c>
      <c r="E32" s="69">
        <f t="shared" si="7"/>
        <v>46200</v>
      </c>
      <c r="F32" s="70">
        <v>0.33333333333333298</v>
      </c>
      <c r="G32" s="71">
        <f t="shared" si="12"/>
        <v>1</v>
      </c>
      <c r="H32" s="195">
        <f t="shared" si="3"/>
        <v>2622658.2000000002</v>
      </c>
      <c r="I32" s="72">
        <v>2625292.7000000002</v>
      </c>
      <c r="J32" s="72">
        <f t="shared" si="23"/>
        <v>2634.5</v>
      </c>
      <c r="K32" s="86">
        <f t="shared" si="24"/>
        <v>109.77083333333333</v>
      </c>
      <c r="L32" s="36"/>
    </row>
    <row r="33" spans="1:12">
      <c r="A33" s="73">
        <f t="shared" si="25"/>
        <v>27</v>
      </c>
      <c r="B33" s="69">
        <f t="shared" si="25"/>
        <v>46200</v>
      </c>
      <c r="C33" s="69">
        <f t="shared" si="2"/>
        <v>46200</v>
      </c>
      <c r="D33" s="70">
        <v>0.33333333333333298</v>
      </c>
      <c r="E33" s="69">
        <f t="shared" si="7"/>
        <v>46201</v>
      </c>
      <c r="F33" s="70">
        <v>0.33333333333333298</v>
      </c>
      <c r="G33" s="71">
        <f t="shared" si="12"/>
        <v>1</v>
      </c>
      <c r="H33" s="195">
        <f t="shared" si="3"/>
        <v>2625292.7000000002</v>
      </c>
      <c r="I33" s="195">
        <v>2629040</v>
      </c>
      <c r="J33" s="72">
        <f t="shared" si="23"/>
        <v>3747.2999999998137</v>
      </c>
      <c r="K33" s="86">
        <f t="shared" si="24"/>
        <v>156.13749999999223</v>
      </c>
      <c r="L33" s="36"/>
    </row>
    <row r="34" spans="1:12">
      <c r="A34" s="73">
        <f t="shared" si="25"/>
        <v>28</v>
      </c>
      <c r="B34" s="69">
        <f t="shared" si="25"/>
        <v>46201</v>
      </c>
      <c r="C34" s="69">
        <f t="shared" si="2"/>
        <v>46201</v>
      </c>
      <c r="D34" s="70">
        <v>0.33333333333333298</v>
      </c>
      <c r="E34" s="69">
        <f t="shared" si="7"/>
        <v>46202</v>
      </c>
      <c r="F34" s="70">
        <v>0.33333333333333298</v>
      </c>
      <c r="G34" s="71">
        <f t="shared" si="12"/>
        <v>1</v>
      </c>
      <c r="H34" s="195">
        <f t="shared" si="3"/>
        <v>2629040</v>
      </c>
      <c r="I34" s="195">
        <v>2629169.2999999998</v>
      </c>
      <c r="J34" s="72">
        <f t="shared" si="23"/>
        <v>129.29999999981374</v>
      </c>
      <c r="K34" s="86">
        <f t="shared" si="24"/>
        <v>5.3874999999922393</v>
      </c>
      <c r="L34" s="36"/>
    </row>
    <row r="35" spans="1:12">
      <c r="A35" s="73">
        <f t="shared" si="25"/>
        <v>29</v>
      </c>
      <c r="B35" s="69">
        <f t="shared" si="25"/>
        <v>46202</v>
      </c>
      <c r="C35" s="69">
        <f t="shared" si="2"/>
        <v>46202</v>
      </c>
      <c r="D35" s="70">
        <v>0.33333333333333298</v>
      </c>
      <c r="E35" s="69">
        <f t="shared" si="7"/>
        <v>46203</v>
      </c>
      <c r="F35" s="70">
        <v>0.33333333333333298</v>
      </c>
      <c r="G35" s="71">
        <f t="shared" si="12"/>
        <v>1</v>
      </c>
      <c r="H35" s="195">
        <f t="shared" si="3"/>
        <v>2629169.2999999998</v>
      </c>
      <c r="I35" s="195">
        <v>2632642.2999999998</v>
      </c>
      <c r="J35" s="72">
        <f t="shared" si="23"/>
        <v>3473</v>
      </c>
      <c r="K35" s="86">
        <f t="shared" si="24"/>
        <v>144.70833333333334</v>
      </c>
      <c r="L35" s="36"/>
    </row>
    <row r="36" spans="1:12">
      <c r="A36" s="73">
        <f t="shared" si="25"/>
        <v>30</v>
      </c>
      <c r="B36" s="69">
        <f t="shared" si="25"/>
        <v>46203</v>
      </c>
      <c r="C36" s="69">
        <f t="shared" si="2"/>
        <v>46203</v>
      </c>
      <c r="D36" s="70">
        <v>0.33333333333333298</v>
      </c>
      <c r="E36" s="69">
        <f t="shared" si="7"/>
        <v>46204</v>
      </c>
      <c r="F36" s="70">
        <v>0.33333333333333298</v>
      </c>
      <c r="G36" s="71">
        <f t="shared" si="12"/>
        <v>1</v>
      </c>
      <c r="H36" s="195">
        <f t="shared" si="3"/>
        <v>2632642.2999999998</v>
      </c>
      <c r="I36" s="195">
        <v>2636210.7999999998</v>
      </c>
      <c r="J36" s="72">
        <f t="shared" si="23"/>
        <v>3568.5</v>
      </c>
      <c r="K36" s="86">
        <f t="shared" si="24"/>
        <v>148.6875</v>
      </c>
      <c r="L36" s="3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88772.299999999814</v>
      </c>
      <c r="K38" s="88">
        <f>AVERAGE(K7:K37)</f>
        <v>123.29486111111085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4.2515469348658916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3" ySplit="6" topLeftCell="D22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171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3.177833333333183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0.33333333333333298</v>
      </c>
      <c r="E7" s="68">
        <f>C7+1</f>
        <v>46175</v>
      </c>
      <c r="F7" s="194">
        <v>0.33333333333333298</v>
      </c>
      <c r="G7" s="71">
        <f>IFERROR(((E7-C7)+(F7-D7)),"")</f>
        <v>1</v>
      </c>
      <c r="H7" s="195">
        <v>79623.59</v>
      </c>
      <c r="I7" s="195">
        <v>79675.979000000007</v>
      </c>
      <c r="J7" s="72">
        <f t="shared" ref="J7:J13" si="0">I7-H7</f>
        <v>52.389000000010128</v>
      </c>
      <c r="K7" s="86">
        <f t="shared" ref="K7:K13" si="1">J7/24</f>
        <v>2.182875000000422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0.33333333333333298</v>
      </c>
      <c r="E8" s="69">
        <f>C8+1</f>
        <v>46176</v>
      </c>
      <c r="F8" s="70">
        <f>F7</f>
        <v>0.33333333333333298</v>
      </c>
      <c r="G8" s="71">
        <f>IFERROR(((E8-C8)+(F8-D8)),"")</f>
        <v>1</v>
      </c>
      <c r="H8" s="72">
        <f t="shared" ref="H8:H36" si="3">I7</f>
        <v>79675.979000000007</v>
      </c>
      <c r="I8" s="72">
        <v>79725</v>
      </c>
      <c r="J8" s="72">
        <f t="shared" si="0"/>
        <v>49.020999999993364</v>
      </c>
      <c r="K8" s="86">
        <f t="shared" si="1"/>
        <v>2.04254166666639</v>
      </c>
      <c r="L8" s="9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f t="shared" ref="D9:F36" si="5">D8</f>
        <v>0.33333333333333298</v>
      </c>
      <c r="E9" s="69">
        <f t="shared" ref="E9:E36" si="6">C9+1</f>
        <v>46177</v>
      </c>
      <c r="F9" s="70">
        <f t="shared" si="5"/>
        <v>0.33333333333333298</v>
      </c>
      <c r="G9" s="71">
        <f>IFERROR(((E9-C9)+(F9-D9)),"")</f>
        <v>1</v>
      </c>
      <c r="H9" s="72">
        <f t="shared" si="3"/>
        <v>79725</v>
      </c>
      <c r="I9" s="72">
        <v>79773</v>
      </c>
      <c r="J9" s="72">
        <f t="shared" si="0"/>
        <v>48</v>
      </c>
      <c r="K9" s="86">
        <f t="shared" si="1"/>
        <v>2</v>
      </c>
      <c r="L9" s="9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f t="shared" si="5"/>
        <v>0.33333333333333298</v>
      </c>
      <c r="E10" s="69">
        <f t="shared" si="6"/>
        <v>46178</v>
      </c>
      <c r="F10" s="70">
        <f t="shared" si="5"/>
        <v>0.33333333333333298</v>
      </c>
      <c r="G10" s="71">
        <f>IFERROR(((E10-C10)+(F10-D10)),"")</f>
        <v>1</v>
      </c>
      <c r="H10" s="72">
        <f t="shared" si="3"/>
        <v>79773</v>
      </c>
      <c r="I10" s="72">
        <v>79812.853000000003</v>
      </c>
      <c r="J10" s="72">
        <f t="shared" si="0"/>
        <v>39.853000000002794</v>
      </c>
      <c r="K10" s="86">
        <f t="shared" si="1"/>
        <v>1.6605416666667832</v>
      </c>
      <c r="L10" s="9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f t="shared" si="5"/>
        <v>0.33333333333333298</v>
      </c>
      <c r="E11" s="69">
        <f t="shared" si="6"/>
        <v>46179</v>
      </c>
      <c r="F11" s="70">
        <f t="shared" si="5"/>
        <v>0.33333333333333298</v>
      </c>
      <c r="G11" s="71">
        <f t="shared" ref="G11:G36" si="7">IFERROR(((E11-C11)+(F11-D11)),"")</f>
        <v>1</v>
      </c>
      <c r="H11" s="72">
        <f t="shared" si="3"/>
        <v>79812.853000000003</v>
      </c>
      <c r="I11" s="72">
        <v>79863</v>
      </c>
      <c r="J11" s="72">
        <f t="shared" si="0"/>
        <v>50.146999999997206</v>
      </c>
      <c r="K11" s="86">
        <f t="shared" si="1"/>
        <v>2.0894583333332171</v>
      </c>
      <c r="L11" s="9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f t="shared" si="5"/>
        <v>0.33333333333333298</v>
      </c>
      <c r="E12" s="69">
        <f t="shared" si="6"/>
        <v>46180</v>
      </c>
      <c r="F12" s="70">
        <f t="shared" si="5"/>
        <v>0.33333333333333298</v>
      </c>
      <c r="G12" s="71">
        <f t="shared" si="7"/>
        <v>1</v>
      </c>
      <c r="H12" s="72">
        <f t="shared" si="3"/>
        <v>79863</v>
      </c>
      <c r="I12" s="72">
        <v>79925.004000000001</v>
      </c>
      <c r="J12" s="72">
        <f t="shared" si="0"/>
        <v>62.004000000000815</v>
      </c>
      <c r="K12" s="86">
        <f t="shared" si="1"/>
        <v>2.5835000000000341</v>
      </c>
      <c r="L12" s="96"/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f t="shared" si="5"/>
        <v>0.33333333333333298</v>
      </c>
      <c r="E13" s="69">
        <f t="shared" si="6"/>
        <v>46181</v>
      </c>
      <c r="F13" s="70">
        <f t="shared" si="5"/>
        <v>0.33333333333333298</v>
      </c>
      <c r="G13" s="71">
        <f t="shared" si="7"/>
        <v>1</v>
      </c>
      <c r="H13" s="72">
        <f t="shared" si="3"/>
        <v>79925.004000000001</v>
      </c>
      <c r="I13" s="72">
        <v>79974.114000000001</v>
      </c>
      <c r="J13" s="72">
        <f t="shared" si="0"/>
        <v>49.110000000000582</v>
      </c>
      <c r="K13" s="86">
        <f t="shared" si="1"/>
        <v>2.0462500000000241</v>
      </c>
      <c r="L13" s="96"/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f t="shared" si="5"/>
        <v>0.33333333333333298</v>
      </c>
      <c r="E14" s="69">
        <f t="shared" si="6"/>
        <v>46182</v>
      </c>
      <c r="F14" s="70">
        <f t="shared" si="5"/>
        <v>0.33333333333333298</v>
      </c>
      <c r="G14" s="71">
        <f t="shared" si="7"/>
        <v>1</v>
      </c>
      <c r="H14" s="72">
        <f t="shared" si="3"/>
        <v>79974.114000000001</v>
      </c>
      <c r="I14" s="72">
        <v>80031</v>
      </c>
      <c r="J14" s="72">
        <f t="shared" ref="J14:J36" si="8">I14-H14</f>
        <v>56.885999999998603</v>
      </c>
      <c r="K14" s="86">
        <f t="shared" ref="K14:K36" si="9">J14/24</f>
        <v>2.3702499999999418</v>
      </c>
      <c r="L14" s="96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f t="shared" si="5"/>
        <v>0.33333333333333298</v>
      </c>
      <c r="E15" s="69">
        <f t="shared" si="6"/>
        <v>46183</v>
      </c>
      <c r="F15" s="70">
        <f t="shared" si="5"/>
        <v>0.33333333333333298</v>
      </c>
      <c r="G15" s="71">
        <f t="shared" si="7"/>
        <v>1</v>
      </c>
      <c r="H15" s="72">
        <f t="shared" si="3"/>
        <v>80031</v>
      </c>
      <c r="I15" s="72">
        <v>80090</v>
      </c>
      <c r="J15" s="72">
        <f t="shared" si="8"/>
        <v>59</v>
      </c>
      <c r="K15" s="86">
        <f t="shared" si="9"/>
        <v>2.4583333333333335</v>
      </c>
      <c r="L15" s="96"/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f t="shared" si="5"/>
        <v>0.33333333333333298</v>
      </c>
      <c r="E16" s="69">
        <f t="shared" si="6"/>
        <v>46184</v>
      </c>
      <c r="F16" s="70">
        <f t="shared" si="5"/>
        <v>0.33333333333333298</v>
      </c>
      <c r="G16" s="71">
        <f t="shared" si="7"/>
        <v>1</v>
      </c>
      <c r="H16" s="72">
        <f t="shared" si="3"/>
        <v>80090</v>
      </c>
      <c r="I16" s="72">
        <v>80142.710999999996</v>
      </c>
      <c r="J16" s="72">
        <f t="shared" si="8"/>
        <v>52.710999999995693</v>
      </c>
      <c r="K16" s="86">
        <f t="shared" si="9"/>
        <v>2.1962916666664873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f t="shared" si="5"/>
        <v>0.33333333333333298</v>
      </c>
      <c r="E17" s="69">
        <f t="shared" si="6"/>
        <v>46185</v>
      </c>
      <c r="F17" s="70">
        <f t="shared" si="5"/>
        <v>0.33333333333333298</v>
      </c>
      <c r="G17" s="71">
        <f t="shared" si="7"/>
        <v>1</v>
      </c>
      <c r="H17" s="72">
        <f t="shared" si="3"/>
        <v>80142.710999999996</v>
      </c>
      <c r="I17" s="72">
        <v>80191.597999999998</v>
      </c>
      <c r="J17" s="72">
        <f t="shared" si="8"/>
        <v>48.887000000002445</v>
      </c>
      <c r="K17" s="86">
        <f t="shared" si="9"/>
        <v>2.0369583333334353</v>
      </c>
      <c r="L17" s="9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f t="shared" si="5"/>
        <v>0.33333333333333298</v>
      </c>
      <c r="E18" s="69">
        <f t="shared" si="6"/>
        <v>46186</v>
      </c>
      <c r="F18" s="70">
        <f t="shared" si="5"/>
        <v>0.33333333333333298</v>
      </c>
      <c r="G18" s="71">
        <f t="shared" si="7"/>
        <v>1</v>
      </c>
      <c r="H18" s="72">
        <f t="shared" si="3"/>
        <v>80191.597999999998</v>
      </c>
      <c r="I18" s="72">
        <v>80242.652000000002</v>
      </c>
      <c r="J18" s="72">
        <f t="shared" si="8"/>
        <v>51.054000000003725</v>
      </c>
      <c r="K18" s="86">
        <f t="shared" si="9"/>
        <v>2.1272500000001551</v>
      </c>
      <c r="L18" s="9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f t="shared" si="5"/>
        <v>0.33333333333333298</v>
      </c>
      <c r="E19" s="69">
        <f t="shared" si="6"/>
        <v>46187</v>
      </c>
      <c r="F19" s="70">
        <f t="shared" si="5"/>
        <v>0.33333333333333298</v>
      </c>
      <c r="G19" s="71">
        <f t="shared" si="7"/>
        <v>1</v>
      </c>
      <c r="H19" s="72">
        <f t="shared" si="3"/>
        <v>80242.652000000002</v>
      </c>
      <c r="I19" s="72">
        <v>80318.92</v>
      </c>
      <c r="J19" s="72">
        <f t="shared" si="8"/>
        <v>76.267999999996391</v>
      </c>
      <c r="K19" s="86">
        <f t="shared" si="9"/>
        <v>3.177833333333183</v>
      </c>
      <c r="L19" s="96"/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f t="shared" si="5"/>
        <v>0.33333333333333298</v>
      </c>
      <c r="E20" s="69">
        <f t="shared" si="6"/>
        <v>46188</v>
      </c>
      <c r="F20" s="70">
        <f t="shared" si="5"/>
        <v>0.33333333333333298</v>
      </c>
      <c r="G20" s="71">
        <f t="shared" si="7"/>
        <v>1</v>
      </c>
      <c r="H20" s="72">
        <f t="shared" si="3"/>
        <v>80318.92</v>
      </c>
      <c r="I20" s="72">
        <v>80384.146999999997</v>
      </c>
      <c r="J20" s="72">
        <f t="shared" si="8"/>
        <v>65.226999999998952</v>
      </c>
      <c r="K20" s="86">
        <f t="shared" si="9"/>
        <v>2.7177916666666229</v>
      </c>
      <c r="L20" s="96"/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f t="shared" si="5"/>
        <v>0.33333333333333298</v>
      </c>
      <c r="E21" s="69">
        <f t="shared" si="6"/>
        <v>46189</v>
      </c>
      <c r="F21" s="70">
        <f t="shared" si="5"/>
        <v>0.33333333333333298</v>
      </c>
      <c r="G21" s="71">
        <f t="shared" si="7"/>
        <v>1</v>
      </c>
      <c r="H21" s="72">
        <f t="shared" si="3"/>
        <v>80384.146999999997</v>
      </c>
      <c r="I21" s="195">
        <v>80439.423999999999</v>
      </c>
      <c r="J21" s="72">
        <f t="shared" si="8"/>
        <v>55.277000000001863</v>
      </c>
      <c r="K21" s="86">
        <f t="shared" si="9"/>
        <v>2.3032083333334108</v>
      </c>
      <c r="L21" s="96"/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f t="shared" si="5"/>
        <v>0.33333333333333298</v>
      </c>
      <c r="E22" s="69">
        <f t="shared" si="6"/>
        <v>46190</v>
      </c>
      <c r="F22" s="70">
        <f t="shared" si="5"/>
        <v>0.33333333333333298</v>
      </c>
      <c r="G22" s="71">
        <f t="shared" si="7"/>
        <v>1</v>
      </c>
      <c r="H22" s="72">
        <f t="shared" si="3"/>
        <v>80439.423999999999</v>
      </c>
      <c r="I22" s="195">
        <v>80505.577999999994</v>
      </c>
      <c r="J22" s="72">
        <f t="shared" si="8"/>
        <v>66.153999999994994</v>
      </c>
      <c r="K22" s="86">
        <f t="shared" si="9"/>
        <v>2.7564166666664582</v>
      </c>
      <c r="L22" s="96"/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f t="shared" si="5"/>
        <v>0.33333333333333298</v>
      </c>
      <c r="E23" s="69">
        <f t="shared" si="6"/>
        <v>46191</v>
      </c>
      <c r="F23" s="70">
        <f t="shared" si="5"/>
        <v>0.33333333333333298</v>
      </c>
      <c r="G23" s="71">
        <f t="shared" si="7"/>
        <v>1</v>
      </c>
      <c r="H23" s="72">
        <f t="shared" si="3"/>
        <v>80505.577999999994</v>
      </c>
      <c r="I23" s="72">
        <v>80550.703999999998</v>
      </c>
      <c r="J23" s="72">
        <f t="shared" si="8"/>
        <v>45.126000000003842</v>
      </c>
      <c r="K23" s="86">
        <f t="shared" si="9"/>
        <v>1.8802500000001601</v>
      </c>
      <c r="L23" s="96"/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f t="shared" si="5"/>
        <v>0.33333333333333298</v>
      </c>
      <c r="E24" s="69">
        <f t="shared" si="6"/>
        <v>46192</v>
      </c>
      <c r="F24" s="70">
        <f t="shared" si="5"/>
        <v>0.33333333333333298</v>
      </c>
      <c r="G24" s="71">
        <f t="shared" si="7"/>
        <v>1</v>
      </c>
      <c r="H24" s="72">
        <f t="shared" si="3"/>
        <v>80550.703999999998</v>
      </c>
      <c r="I24" s="72">
        <v>80590.903999999995</v>
      </c>
      <c r="J24" s="72">
        <f t="shared" si="8"/>
        <v>40.19999999999709</v>
      </c>
      <c r="K24" s="86">
        <f t="shared" si="9"/>
        <v>1.6749999999998788</v>
      </c>
      <c r="L24" s="96"/>
    </row>
    <row r="25" spans="1:14">
      <c r="A25" s="73">
        <f t="shared" ref="A25:B36" si="10">A24+1</f>
        <v>19</v>
      </c>
      <c r="B25" s="69">
        <f t="shared" si="10"/>
        <v>46192</v>
      </c>
      <c r="C25" s="69">
        <f t="shared" si="2"/>
        <v>46192</v>
      </c>
      <c r="D25" s="70">
        <f t="shared" si="5"/>
        <v>0.33333333333333298</v>
      </c>
      <c r="E25" s="69">
        <f t="shared" si="6"/>
        <v>46193</v>
      </c>
      <c r="F25" s="70">
        <f t="shared" si="5"/>
        <v>0.33333333333333298</v>
      </c>
      <c r="G25" s="71">
        <f t="shared" si="7"/>
        <v>1</v>
      </c>
      <c r="H25" s="72">
        <f t="shared" si="3"/>
        <v>80590.903999999995</v>
      </c>
      <c r="I25" s="72">
        <v>80661.073000000004</v>
      </c>
      <c r="J25" s="72">
        <f t="shared" si="8"/>
        <v>70.169000000008964</v>
      </c>
      <c r="K25" s="86">
        <f t="shared" si="9"/>
        <v>2.9237083333337068</v>
      </c>
      <c r="L25" s="96"/>
    </row>
    <row r="26" spans="1:14">
      <c r="A26" s="73">
        <f t="shared" si="10"/>
        <v>20</v>
      </c>
      <c r="B26" s="69">
        <f t="shared" si="10"/>
        <v>46193</v>
      </c>
      <c r="C26" s="69">
        <f t="shared" si="2"/>
        <v>46193</v>
      </c>
      <c r="D26" s="70">
        <f t="shared" si="5"/>
        <v>0.33333333333333298</v>
      </c>
      <c r="E26" s="69">
        <f t="shared" si="6"/>
        <v>46194</v>
      </c>
      <c r="F26" s="70">
        <f t="shared" si="5"/>
        <v>0.33333333333333298</v>
      </c>
      <c r="G26" s="71">
        <f t="shared" si="7"/>
        <v>1</v>
      </c>
      <c r="H26" s="72">
        <f t="shared" si="3"/>
        <v>80661.073000000004</v>
      </c>
      <c r="I26" s="72">
        <v>80714.73</v>
      </c>
      <c r="J26" s="72">
        <f t="shared" si="8"/>
        <v>53.656999999991967</v>
      </c>
      <c r="K26" s="86">
        <f t="shared" si="9"/>
        <v>2.2357083333329988</v>
      </c>
      <c r="L26" s="96"/>
    </row>
    <row r="27" spans="1:14">
      <c r="A27" s="73">
        <f t="shared" si="10"/>
        <v>21</v>
      </c>
      <c r="B27" s="69">
        <f t="shared" si="10"/>
        <v>46194</v>
      </c>
      <c r="C27" s="69">
        <f t="shared" si="2"/>
        <v>46194</v>
      </c>
      <c r="D27" s="70">
        <f t="shared" si="5"/>
        <v>0.33333333333333298</v>
      </c>
      <c r="E27" s="69">
        <f t="shared" si="6"/>
        <v>46195</v>
      </c>
      <c r="F27" s="70">
        <f t="shared" si="5"/>
        <v>0.33333333333333298</v>
      </c>
      <c r="G27" s="71">
        <f t="shared" si="7"/>
        <v>1</v>
      </c>
      <c r="H27" s="72">
        <f t="shared" si="3"/>
        <v>80714.73</v>
      </c>
      <c r="I27" s="72">
        <v>80778.740000000005</v>
      </c>
      <c r="J27" s="72">
        <f t="shared" si="8"/>
        <v>64.010000000009313</v>
      </c>
      <c r="K27" s="86">
        <f t="shared" si="9"/>
        <v>2.6670833333337214</v>
      </c>
      <c r="L27" s="96"/>
    </row>
    <row r="28" spans="1:14">
      <c r="A28" s="73">
        <f t="shared" si="10"/>
        <v>22</v>
      </c>
      <c r="B28" s="69">
        <f t="shared" si="10"/>
        <v>46195</v>
      </c>
      <c r="C28" s="69">
        <f t="shared" si="2"/>
        <v>46195</v>
      </c>
      <c r="D28" s="70">
        <f t="shared" si="5"/>
        <v>0.33333333333333298</v>
      </c>
      <c r="E28" s="69">
        <f t="shared" si="6"/>
        <v>46196</v>
      </c>
      <c r="F28" s="70">
        <f t="shared" si="5"/>
        <v>0.33333333333333298</v>
      </c>
      <c r="G28" s="71">
        <f t="shared" si="7"/>
        <v>1</v>
      </c>
      <c r="H28" s="72">
        <f t="shared" si="3"/>
        <v>80778.740000000005</v>
      </c>
      <c r="I28" s="72">
        <v>80823.95</v>
      </c>
      <c r="J28" s="72">
        <f t="shared" si="8"/>
        <v>45.209999999991851</v>
      </c>
      <c r="K28" s="86">
        <f t="shared" si="9"/>
        <v>1.8837499999996605</v>
      </c>
      <c r="L28" s="96"/>
    </row>
    <row r="29" spans="1:14">
      <c r="A29" s="73">
        <f t="shared" si="10"/>
        <v>23</v>
      </c>
      <c r="B29" s="69">
        <f t="shared" si="10"/>
        <v>46196</v>
      </c>
      <c r="C29" s="69">
        <f t="shared" si="2"/>
        <v>46196</v>
      </c>
      <c r="D29" s="70">
        <f t="shared" si="5"/>
        <v>0.33333333333333298</v>
      </c>
      <c r="E29" s="69">
        <f t="shared" si="6"/>
        <v>46197</v>
      </c>
      <c r="F29" s="70">
        <f t="shared" si="5"/>
        <v>0.33333333333333298</v>
      </c>
      <c r="G29" s="71">
        <f t="shared" si="7"/>
        <v>1</v>
      </c>
      <c r="H29" s="72">
        <f t="shared" si="3"/>
        <v>80823.95</v>
      </c>
      <c r="I29" s="72">
        <v>80892.555999999997</v>
      </c>
      <c r="J29" s="72">
        <f t="shared" si="8"/>
        <v>68.605999999999767</v>
      </c>
      <c r="K29" s="86">
        <f t="shared" si="9"/>
        <v>2.8585833333333235</v>
      </c>
      <c r="L29" s="96"/>
    </row>
    <row r="30" spans="1:14">
      <c r="A30" s="73">
        <f t="shared" si="10"/>
        <v>24</v>
      </c>
      <c r="B30" s="69">
        <f t="shared" si="10"/>
        <v>46197</v>
      </c>
      <c r="C30" s="69">
        <f t="shared" si="2"/>
        <v>46197</v>
      </c>
      <c r="D30" s="70">
        <f t="shared" si="5"/>
        <v>0.33333333333333298</v>
      </c>
      <c r="E30" s="69">
        <f t="shared" si="6"/>
        <v>46198</v>
      </c>
      <c r="F30" s="70">
        <f t="shared" si="5"/>
        <v>0.33333333333333298</v>
      </c>
      <c r="G30" s="71">
        <f t="shared" si="7"/>
        <v>1</v>
      </c>
      <c r="H30" s="72">
        <f t="shared" si="3"/>
        <v>80892.555999999997</v>
      </c>
      <c r="I30" s="72">
        <v>80962.850000000006</v>
      </c>
      <c r="J30" s="72">
        <f t="shared" si="8"/>
        <v>70.294000000008964</v>
      </c>
      <c r="K30" s="86">
        <f t="shared" si="9"/>
        <v>2.9289166666670403</v>
      </c>
      <c r="L30" s="96"/>
    </row>
    <row r="31" spans="1:14">
      <c r="A31" s="73">
        <f t="shared" si="10"/>
        <v>25</v>
      </c>
      <c r="B31" s="69">
        <f t="shared" si="10"/>
        <v>46198</v>
      </c>
      <c r="C31" s="69">
        <f t="shared" si="2"/>
        <v>46198</v>
      </c>
      <c r="D31" s="70">
        <f t="shared" si="5"/>
        <v>0.33333333333333298</v>
      </c>
      <c r="E31" s="69">
        <f t="shared" si="6"/>
        <v>46199</v>
      </c>
      <c r="F31" s="70">
        <f t="shared" si="5"/>
        <v>0.33333333333333298</v>
      </c>
      <c r="G31" s="71">
        <f t="shared" si="7"/>
        <v>1</v>
      </c>
      <c r="H31" s="72">
        <f t="shared" si="3"/>
        <v>80962.850000000006</v>
      </c>
      <c r="I31" s="72">
        <v>81038.414999999994</v>
      </c>
      <c r="J31" s="72">
        <f t="shared" si="8"/>
        <v>75.564999999987776</v>
      </c>
      <c r="K31" s="86">
        <f t="shared" si="9"/>
        <v>3.1485416666661572</v>
      </c>
      <c r="L31" s="96"/>
    </row>
    <row r="32" spans="1:14">
      <c r="A32" s="73">
        <f t="shared" si="10"/>
        <v>26</v>
      </c>
      <c r="B32" s="69">
        <f t="shared" si="10"/>
        <v>46199</v>
      </c>
      <c r="C32" s="69">
        <f t="shared" si="2"/>
        <v>46199</v>
      </c>
      <c r="D32" s="70">
        <f t="shared" si="5"/>
        <v>0.33333333333333298</v>
      </c>
      <c r="E32" s="69">
        <f t="shared" si="6"/>
        <v>46200</v>
      </c>
      <c r="F32" s="70">
        <f t="shared" si="5"/>
        <v>0.33333333333333298</v>
      </c>
      <c r="G32" s="71">
        <f t="shared" si="7"/>
        <v>1</v>
      </c>
      <c r="H32" s="72">
        <f t="shared" si="3"/>
        <v>81038.414999999994</v>
      </c>
      <c r="I32" s="72">
        <v>81113</v>
      </c>
      <c r="J32" s="72">
        <f t="shared" si="8"/>
        <v>74.585000000006403</v>
      </c>
      <c r="K32" s="86">
        <f t="shared" si="9"/>
        <v>3.1077083333336</v>
      </c>
      <c r="L32" s="96"/>
    </row>
    <row r="33" spans="1:12">
      <c r="A33" s="73">
        <f t="shared" si="10"/>
        <v>27</v>
      </c>
      <c r="B33" s="69">
        <f t="shared" si="10"/>
        <v>46200</v>
      </c>
      <c r="C33" s="69">
        <f t="shared" si="2"/>
        <v>46200</v>
      </c>
      <c r="D33" s="70">
        <f t="shared" si="5"/>
        <v>0.33333333333333298</v>
      </c>
      <c r="E33" s="69">
        <f t="shared" si="6"/>
        <v>46201</v>
      </c>
      <c r="F33" s="70">
        <f t="shared" si="5"/>
        <v>0.33333333333333298</v>
      </c>
      <c r="G33" s="71">
        <f t="shared" si="7"/>
        <v>1</v>
      </c>
      <c r="H33" s="72">
        <f t="shared" si="3"/>
        <v>81113</v>
      </c>
      <c r="I33" s="195">
        <v>81181.127999999997</v>
      </c>
      <c r="J33" s="72">
        <f t="shared" si="8"/>
        <v>68.127999999996973</v>
      </c>
      <c r="K33" s="86">
        <f t="shared" si="9"/>
        <v>2.8386666666665406</v>
      </c>
      <c r="L33" s="96"/>
    </row>
    <row r="34" spans="1:12">
      <c r="A34" s="73">
        <f t="shared" si="10"/>
        <v>28</v>
      </c>
      <c r="B34" s="69">
        <f t="shared" si="10"/>
        <v>46201</v>
      </c>
      <c r="C34" s="69">
        <f t="shared" si="2"/>
        <v>46201</v>
      </c>
      <c r="D34" s="70">
        <f t="shared" si="5"/>
        <v>0.33333333333333298</v>
      </c>
      <c r="E34" s="69">
        <f t="shared" si="6"/>
        <v>46202</v>
      </c>
      <c r="F34" s="70">
        <f t="shared" si="5"/>
        <v>0.33333333333333298</v>
      </c>
      <c r="G34" s="71">
        <f t="shared" si="7"/>
        <v>1</v>
      </c>
      <c r="H34" s="72">
        <f t="shared" si="3"/>
        <v>81181.127999999997</v>
      </c>
      <c r="I34" s="195">
        <v>81221.884000000005</v>
      </c>
      <c r="J34" s="72">
        <f t="shared" si="8"/>
        <v>40.756000000008498</v>
      </c>
      <c r="K34" s="86">
        <f t="shared" si="9"/>
        <v>1.6981666666670208</v>
      </c>
      <c r="L34" s="96"/>
    </row>
    <row r="35" spans="1:12">
      <c r="A35" s="73">
        <f t="shared" si="10"/>
        <v>29</v>
      </c>
      <c r="B35" s="69">
        <f t="shared" si="10"/>
        <v>46202</v>
      </c>
      <c r="C35" s="69">
        <f t="shared" si="2"/>
        <v>46202</v>
      </c>
      <c r="D35" s="70">
        <f t="shared" si="5"/>
        <v>0.33333333333333298</v>
      </c>
      <c r="E35" s="69">
        <f t="shared" si="6"/>
        <v>46203</v>
      </c>
      <c r="F35" s="70">
        <f t="shared" si="5"/>
        <v>0.33333333333333298</v>
      </c>
      <c r="G35" s="71">
        <f t="shared" si="7"/>
        <v>1</v>
      </c>
      <c r="H35" s="72">
        <f t="shared" si="3"/>
        <v>81221.884000000005</v>
      </c>
      <c r="I35" s="195">
        <v>81297.839000000007</v>
      </c>
      <c r="J35" s="72">
        <f t="shared" si="8"/>
        <v>75.955000000001746</v>
      </c>
      <c r="K35" s="86">
        <f t="shared" si="9"/>
        <v>3.1647916666667393</v>
      </c>
      <c r="L35" s="96"/>
    </row>
    <row r="36" spans="1:12">
      <c r="A36" s="73">
        <f t="shared" si="10"/>
        <v>30</v>
      </c>
      <c r="B36" s="69">
        <f t="shared" si="10"/>
        <v>46203</v>
      </c>
      <c r="C36" s="69">
        <f t="shared" si="2"/>
        <v>46203</v>
      </c>
      <c r="D36" s="70">
        <f t="shared" si="5"/>
        <v>0.33333333333333298</v>
      </c>
      <c r="E36" s="69">
        <f t="shared" si="6"/>
        <v>46204</v>
      </c>
      <c r="F36" s="70">
        <f t="shared" si="5"/>
        <v>0.33333333333333298</v>
      </c>
      <c r="G36" s="71">
        <f t="shared" si="7"/>
        <v>1</v>
      </c>
      <c r="H36" s="72">
        <f t="shared" si="3"/>
        <v>81297.839000000007</v>
      </c>
      <c r="I36" s="195">
        <v>81354.195000000007</v>
      </c>
      <c r="J36" s="72">
        <f t="shared" si="8"/>
        <v>56.355999999999767</v>
      </c>
      <c r="K36" s="86">
        <f t="shared" si="9"/>
        <v>2.348166666666657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1730.6050000000105</v>
      </c>
      <c r="K38" s="88">
        <f>AVERAGE(K7:K37)</f>
        <v>2.4036180555555702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8.0120601851852338E-2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2" priority="2" operator="equal">
      <formula>"APC"</formula>
    </cfRule>
  </conditionalFormatting>
  <conditionalFormatting sqref="F11:F20">
    <cfRule type="cellIs" dxfId="11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ySplit="6" topLeftCell="A7" activePane="bottomLeft" state="frozen"/>
      <selection pane="bottomLeft" activeCell="L18" sqref="L1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24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482.03166666666704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70">
        <v>0.33333333333333298</v>
      </c>
      <c r="E7" s="68">
        <f>C7+1</f>
        <v>46175</v>
      </c>
      <c r="F7" s="70">
        <v>0.33333333333333298</v>
      </c>
      <c r="G7" s="71">
        <f>IFERROR(((E7-C7)+(F7-D7)),"")</f>
        <v>1</v>
      </c>
      <c r="H7" s="195">
        <v>1112781.5</v>
      </c>
      <c r="I7" s="72">
        <v>1112781.5</v>
      </c>
      <c r="J7" s="72">
        <f t="shared" ref="J7:J12" si="0">I7-H7</f>
        <v>0</v>
      </c>
      <c r="K7" s="86">
        <f t="shared" ref="K7:K12" si="1">J7/24</f>
        <v>0</v>
      </c>
      <c r="L7" s="600" t="s">
        <v>163</v>
      </c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0.33333333333333298</v>
      </c>
      <c r="E8" s="69">
        <f>C8+1</f>
        <v>46176</v>
      </c>
      <c r="F8" s="70">
        <v>0.33333333333333298</v>
      </c>
      <c r="G8" s="71">
        <f>IFERROR(((E8-C8)+(F8-D8)),"")</f>
        <v>1</v>
      </c>
      <c r="H8" s="72">
        <f t="shared" ref="H8:H20" si="3">+I7</f>
        <v>1112781.5</v>
      </c>
      <c r="I8" s="72">
        <v>1113600.58</v>
      </c>
      <c r="J8" s="72">
        <f t="shared" si="0"/>
        <v>819.08000000007451</v>
      </c>
      <c r="K8" s="86">
        <f t="shared" si="1"/>
        <v>34.128333333336435</v>
      </c>
      <c r="L8" s="52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f t="shared" ref="D9:D36" si="5">D8</f>
        <v>0.33333333333333298</v>
      </c>
      <c r="E9" s="69">
        <f t="shared" ref="E9:E36" si="6">C9+1</f>
        <v>46177</v>
      </c>
      <c r="F9" s="70">
        <v>0.33333333333333298</v>
      </c>
      <c r="G9" s="71">
        <f>IFERROR(((E9-C9)+(F9-D9)),"")</f>
        <v>1</v>
      </c>
      <c r="H9" s="72">
        <f t="shared" si="3"/>
        <v>1113600.58</v>
      </c>
      <c r="I9" s="72">
        <v>1122447.72</v>
      </c>
      <c r="J9" s="72">
        <f t="shared" si="0"/>
        <v>8847.1399999998976</v>
      </c>
      <c r="K9" s="86">
        <f t="shared" si="1"/>
        <v>368.63083333332906</v>
      </c>
      <c r="L9" s="9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f t="shared" si="5"/>
        <v>0.33333333333333298</v>
      </c>
      <c r="E10" s="69">
        <f t="shared" si="6"/>
        <v>46178</v>
      </c>
      <c r="F10" s="70">
        <v>0.33333333333333298</v>
      </c>
      <c r="G10" s="71">
        <f>IFERROR(((E10-C10)+(F10-D10)),"")</f>
        <v>1</v>
      </c>
      <c r="H10" s="72">
        <f t="shared" si="3"/>
        <v>1122447.72</v>
      </c>
      <c r="I10" s="72">
        <v>1130880.01</v>
      </c>
      <c r="J10" s="72">
        <f t="shared" si="0"/>
        <v>8432.2900000000373</v>
      </c>
      <c r="K10" s="86">
        <f t="shared" si="1"/>
        <v>351.3454166666682</v>
      </c>
      <c r="L10" s="3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f t="shared" si="5"/>
        <v>0.33333333333333298</v>
      </c>
      <c r="E11" s="69">
        <f t="shared" si="6"/>
        <v>46179</v>
      </c>
      <c r="F11" s="70">
        <v>0.33333333333333298</v>
      </c>
      <c r="G11" s="71">
        <f t="shared" ref="G11:G36" si="7">IFERROR(((E11-C11)+(F11-D11)),"")</f>
        <v>1</v>
      </c>
      <c r="H11" s="72">
        <f t="shared" si="3"/>
        <v>1130880.01</v>
      </c>
      <c r="I11" s="72">
        <v>1140153.5900000001</v>
      </c>
      <c r="J11" s="72">
        <f t="shared" si="0"/>
        <v>9273.5800000000745</v>
      </c>
      <c r="K11" s="86">
        <f t="shared" si="1"/>
        <v>386.39916666666977</v>
      </c>
      <c r="L11" s="3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f t="shared" si="5"/>
        <v>0.33333333333333298</v>
      </c>
      <c r="E12" s="69">
        <f t="shared" si="6"/>
        <v>46180</v>
      </c>
      <c r="F12" s="70">
        <v>0.33333333333333298</v>
      </c>
      <c r="G12" s="71">
        <f t="shared" si="7"/>
        <v>1</v>
      </c>
      <c r="H12" s="72">
        <f t="shared" si="3"/>
        <v>1140153.5900000001</v>
      </c>
      <c r="I12" s="72">
        <v>1145207.3</v>
      </c>
      <c r="J12" s="72">
        <f t="shared" si="0"/>
        <v>5053.7099999999627</v>
      </c>
      <c r="K12" s="86">
        <f t="shared" si="1"/>
        <v>210.57124999999846</v>
      </c>
      <c r="L12" s="96"/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f t="shared" si="5"/>
        <v>0.33333333333333298</v>
      </c>
      <c r="E13" s="69">
        <f t="shared" si="6"/>
        <v>46181</v>
      </c>
      <c r="F13" s="70">
        <v>0.33333333333333298</v>
      </c>
      <c r="G13" s="71">
        <f t="shared" si="7"/>
        <v>1</v>
      </c>
      <c r="H13" s="72">
        <f t="shared" si="3"/>
        <v>1145207.3</v>
      </c>
      <c r="I13" s="72">
        <v>1145207.3</v>
      </c>
      <c r="J13" s="72">
        <f t="shared" ref="J13" si="8">I13-H13</f>
        <v>0</v>
      </c>
      <c r="K13" s="86">
        <f t="shared" ref="K13" si="9">J13/24</f>
        <v>0</v>
      </c>
      <c r="L13" s="621" t="s">
        <v>163</v>
      </c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f t="shared" si="5"/>
        <v>0.33333333333333298</v>
      </c>
      <c r="E14" s="69">
        <f t="shared" si="6"/>
        <v>46182</v>
      </c>
      <c r="F14" s="70">
        <v>0.33333333333333298</v>
      </c>
      <c r="G14" s="71">
        <f t="shared" si="7"/>
        <v>1</v>
      </c>
      <c r="H14" s="72">
        <f t="shared" si="3"/>
        <v>1145207.3</v>
      </c>
      <c r="I14" s="72">
        <v>1150062.27</v>
      </c>
      <c r="J14" s="72">
        <f t="shared" ref="J14" si="10">I14-H14</f>
        <v>4854.9699999999721</v>
      </c>
      <c r="K14" s="86">
        <f t="shared" ref="K14" si="11">J14/24</f>
        <v>202.29041666666549</v>
      </c>
      <c r="L14" s="96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f t="shared" si="5"/>
        <v>0.33333333333333298</v>
      </c>
      <c r="E15" s="69">
        <f t="shared" si="6"/>
        <v>46183</v>
      </c>
      <c r="F15" s="70">
        <v>0.33333333333333298</v>
      </c>
      <c r="G15" s="71">
        <f t="shared" si="7"/>
        <v>1</v>
      </c>
      <c r="H15" s="72">
        <f t="shared" si="3"/>
        <v>1150062.27</v>
      </c>
      <c r="I15" s="72">
        <v>1157418.92</v>
      </c>
      <c r="J15" s="72">
        <f t="shared" ref="J15:J36" si="12">I15-H15</f>
        <v>7356.6499999999069</v>
      </c>
      <c r="K15" s="86">
        <f t="shared" ref="K15:K36" si="13">J15/24</f>
        <v>306.52708333332947</v>
      </c>
      <c r="L15" s="526"/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f t="shared" si="5"/>
        <v>0.33333333333333298</v>
      </c>
      <c r="E16" s="69">
        <f t="shared" si="6"/>
        <v>46184</v>
      </c>
      <c r="F16" s="70">
        <v>0.33333333333333298</v>
      </c>
      <c r="G16" s="71">
        <f t="shared" si="7"/>
        <v>1</v>
      </c>
      <c r="H16" s="72">
        <f t="shared" si="3"/>
        <v>1157418.92</v>
      </c>
      <c r="I16" s="72">
        <v>1165007.56</v>
      </c>
      <c r="J16" s="72">
        <f t="shared" si="12"/>
        <v>7588.6400000001304</v>
      </c>
      <c r="K16" s="86">
        <f t="shared" si="13"/>
        <v>316.19333333333878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f t="shared" si="5"/>
        <v>0.33333333333333298</v>
      </c>
      <c r="E17" s="69">
        <f t="shared" si="6"/>
        <v>46185</v>
      </c>
      <c r="F17" s="70">
        <v>0.33333333333333298</v>
      </c>
      <c r="G17" s="71">
        <f t="shared" si="7"/>
        <v>1</v>
      </c>
      <c r="H17" s="72">
        <f t="shared" si="3"/>
        <v>1165007.56</v>
      </c>
      <c r="I17" s="72">
        <v>1171437.69</v>
      </c>
      <c r="J17" s="72">
        <f t="shared" si="12"/>
        <v>6430.1299999998882</v>
      </c>
      <c r="K17" s="86">
        <f t="shared" si="13"/>
        <v>267.92208333332866</v>
      </c>
      <c r="L17" s="3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f t="shared" si="5"/>
        <v>0.33333333333333298</v>
      </c>
      <c r="E18" s="69">
        <f t="shared" si="6"/>
        <v>46186</v>
      </c>
      <c r="F18" s="70">
        <v>0.33333333333333298</v>
      </c>
      <c r="G18" s="71">
        <f t="shared" si="7"/>
        <v>1</v>
      </c>
      <c r="H18" s="72">
        <f t="shared" si="3"/>
        <v>1171437.69</v>
      </c>
      <c r="I18" s="72">
        <v>1173929.8999999999</v>
      </c>
      <c r="J18" s="72">
        <f t="shared" ref="J18" si="14">I18-H18</f>
        <v>2492.2099999999627</v>
      </c>
      <c r="K18" s="86">
        <f t="shared" ref="K18" si="15">J18/24</f>
        <v>103.84208333333179</v>
      </c>
      <c r="L18" s="3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f t="shared" si="5"/>
        <v>0.33333333333333298</v>
      </c>
      <c r="E19" s="69">
        <f t="shared" si="6"/>
        <v>46187</v>
      </c>
      <c r="F19" s="70">
        <v>0.33333333333333298</v>
      </c>
      <c r="G19" s="71">
        <f t="shared" si="7"/>
        <v>1</v>
      </c>
      <c r="H19" s="72">
        <f t="shared" si="3"/>
        <v>1173929.8999999999</v>
      </c>
      <c r="I19" s="72">
        <v>1173929.8999999999</v>
      </c>
      <c r="J19" s="72">
        <f t="shared" si="12"/>
        <v>0</v>
      </c>
      <c r="K19" s="86">
        <f t="shared" si="13"/>
        <v>0</v>
      </c>
      <c r="L19" s="621" t="s">
        <v>163</v>
      </c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f t="shared" si="5"/>
        <v>0.33333333333333298</v>
      </c>
      <c r="E20" s="69">
        <f t="shared" si="6"/>
        <v>46188</v>
      </c>
      <c r="F20" s="70">
        <v>0.33333333333333298</v>
      </c>
      <c r="G20" s="71">
        <f t="shared" si="7"/>
        <v>1</v>
      </c>
      <c r="H20" s="72">
        <f t="shared" si="3"/>
        <v>1173929.8999999999</v>
      </c>
      <c r="I20" s="72">
        <v>1173929.8999999999</v>
      </c>
      <c r="J20" s="72">
        <f t="shared" ref="J20" si="16">I20-H20</f>
        <v>0</v>
      </c>
      <c r="K20" s="86">
        <f t="shared" ref="K20" si="17">J20/24</f>
        <v>0</v>
      </c>
      <c r="L20" s="621" t="s">
        <v>163</v>
      </c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f t="shared" si="5"/>
        <v>0.33333333333333298</v>
      </c>
      <c r="E21" s="69">
        <f t="shared" si="6"/>
        <v>46189</v>
      </c>
      <c r="F21" s="70">
        <v>0.33333333333333298</v>
      </c>
      <c r="G21" s="71">
        <f t="shared" si="7"/>
        <v>1</v>
      </c>
      <c r="H21" s="72">
        <f t="shared" ref="H21:H22" si="18">+I20</f>
        <v>1173929.8999999999</v>
      </c>
      <c r="I21" s="72">
        <v>1173929.8999999999</v>
      </c>
      <c r="J21" s="72">
        <f t="shared" ref="J21" si="19">I21-H21</f>
        <v>0</v>
      </c>
      <c r="K21" s="86">
        <f t="shared" ref="K21" si="20">J21/24</f>
        <v>0</v>
      </c>
      <c r="L21" s="621" t="s">
        <v>163</v>
      </c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f t="shared" si="5"/>
        <v>0.33333333333333298</v>
      </c>
      <c r="E22" s="69">
        <f t="shared" si="6"/>
        <v>46190</v>
      </c>
      <c r="F22" s="70">
        <v>0.33333333333333298</v>
      </c>
      <c r="G22" s="71">
        <f t="shared" si="7"/>
        <v>1</v>
      </c>
      <c r="H22" s="72">
        <f t="shared" si="18"/>
        <v>1173929.8999999999</v>
      </c>
      <c r="I22" s="72">
        <v>1173929.8999999999</v>
      </c>
      <c r="J22" s="72">
        <f t="shared" ref="J22" si="21">I22-H22</f>
        <v>0</v>
      </c>
      <c r="K22" s="86">
        <f t="shared" ref="K22" si="22">J22/24</f>
        <v>0</v>
      </c>
      <c r="L22" s="621" t="s">
        <v>163</v>
      </c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f t="shared" si="5"/>
        <v>0.33333333333333298</v>
      </c>
      <c r="E23" s="69">
        <f t="shared" si="6"/>
        <v>46191</v>
      </c>
      <c r="F23" s="70">
        <v>0.33333333333333298</v>
      </c>
      <c r="G23" s="71">
        <f t="shared" si="7"/>
        <v>1</v>
      </c>
      <c r="H23" s="72">
        <f t="shared" ref="H23:H36" si="23">+I22</f>
        <v>1173929.8999999999</v>
      </c>
      <c r="I23" s="72">
        <v>1173929.8999999999</v>
      </c>
      <c r="J23" s="72">
        <f t="shared" ref="J23" si="24">I23-H23</f>
        <v>0</v>
      </c>
      <c r="K23" s="86">
        <f t="shared" ref="K23" si="25">J23/24</f>
        <v>0</v>
      </c>
      <c r="L23" s="621" t="s">
        <v>163</v>
      </c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f t="shared" si="5"/>
        <v>0.33333333333333298</v>
      </c>
      <c r="E24" s="69">
        <f t="shared" si="6"/>
        <v>46192</v>
      </c>
      <c r="F24" s="70">
        <v>0.33333333333333298</v>
      </c>
      <c r="G24" s="71">
        <f t="shared" si="7"/>
        <v>1</v>
      </c>
      <c r="H24" s="72">
        <f t="shared" si="23"/>
        <v>1173929.8999999999</v>
      </c>
      <c r="I24" s="72">
        <v>1174089.1100000001</v>
      </c>
      <c r="J24" s="72">
        <f t="shared" si="12"/>
        <v>159.21000000019558</v>
      </c>
      <c r="K24" s="86">
        <f t="shared" si="13"/>
        <v>6.6337500000081491</v>
      </c>
      <c r="L24" s="36"/>
    </row>
    <row r="25" spans="1:14">
      <c r="A25" s="73">
        <f t="shared" ref="A25:B36" si="26">A24+1</f>
        <v>19</v>
      </c>
      <c r="B25" s="69">
        <f t="shared" si="26"/>
        <v>46192</v>
      </c>
      <c r="C25" s="69">
        <f t="shared" si="2"/>
        <v>46192</v>
      </c>
      <c r="D25" s="70">
        <f t="shared" si="5"/>
        <v>0.33333333333333298</v>
      </c>
      <c r="E25" s="69">
        <f t="shared" si="6"/>
        <v>46193</v>
      </c>
      <c r="F25" s="70">
        <v>0.33333333333333298</v>
      </c>
      <c r="G25" s="71">
        <f t="shared" si="7"/>
        <v>1</v>
      </c>
      <c r="H25" s="72">
        <f t="shared" si="23"/>
        <v>1174089.1100000001</v>
      </c>
      <c r="I25" s="72">
        <v>1176501.04</v>
      </c>
      <c r="J25" s="72">
        <f t="shared" ref="J25" si="27">I25-H25</f>
        <v>2411.9299999999348</v>
      </c>
      <c r="K25" s="86">
        <f t="shared" ref="K25" si="28">J25/24</f>
        <v>100.49708333333062</v>
      </c>
      <c r="L25" s="36"/>
    </row>
    <row r="26" spans="1:14">
      <c r="A26" s="73">
        <f t="shared" si="26"/>
        <v>20</v>
      </c>
      <c r="B26" s="69">
        <f t="shared" si="26"/>
        <v>46193</v>
      </c>
      <c r="C26" s="69">
        <f t="shared" si="2"/>
        <v>46193</v>
      </c>
      <c r="D26" s="70">
        <f t="shared" si="5"/>
        <v>0.33333333333333298</v>
      </c>
      <c r="E26" s="69">
        <f t="shared" si="6"/>
        <v>46194</v>
      </c>
      <c r="F26" s="70">
        <v>0.33333333333333298</v>
      </c>
      <c r="G26" s="71">
        <f t="shared" si="7"/>
        <v>1</v>
      </c>
      <c r="H26" s="72">
        <f t="shared" si="23"/>
        <v>1176501.04</v>
      </c>
      <c r="I26" s="72">
        <v>1176501.04</v>
      </c>
      <c r="J26" s="72">
        <f t="shared" si="12"/>
        <v>0</v>
      </c>
      <c r="K26" s="86">
        <f t="shared" si="13"/>
        <v>0</v>
      </c>
      <c r="L26" s="621" t="s">
        <v>163</v>
      </c>
    </row>
    <row r="27" spans="1:14">
      <c r="A27" s="73">
        <f t="shared" si="26"/>
        <v>21</v>
      </c>
      <c r="B27" s="69">
        <f t="shared" si="26"/>
        <v>46194</v>
      </c>
      <c r="C27" s="69">
        <f t="shared" si="2"/>
        <v>46194</v>
      </c>
      <c r="D27" s="70">
        <f t="shared" si="5"/>
        <v>0.33333333333333298</v>
      </c>
      <c r="E27" s="69">
        <f t="shared" si="6"/>
        <v>46195</v>
      </c>
      <c r="F27" s="70">
        <v>0.33333333333333298</v>
      </c>
      <c r="G27" s="71">
        <f t="shared" si="7"/>
        <v>1</v>
      </c>
      <c r="H27" s="72">
        <f t="shared" si="23"/>
        <v>1176501.04</v>
      </c>
      <c r="I27" s="72">
        <v>1176501.04</v>
      </c>
      <c r="J27" s="72">
        <f t="shared" si="12"/>
        <v>0</v>
      </c>
      <c r="K27" s="86">
        <f t="shared" si="13"/>
        <v>0</v>
      </c>
      <c r="L27" s="621" t="s">
        <v>163</v>
      </c>
    </row>
    <row r="28" spans="1:14">
      <c r="A28" s="73">
        <f t="shared" si="26"/>
        <v>22</v>
      </c>
      <c r="B28" s="69">
        <f t="shared" si="26"/>
        <v>46195</v>
      </c>
      <c r="C28" s="69">
        <f t="shared" si="2"/>
        <v>46195</v>
      </c>
      <c r="D28" s="70">
        <f t="shared" si="5"/>
        <v>0.33333333333333298</v>
      </c>
      <c r="E28" s="69">
        <f t="shared" si="6"/>
        <v>46196</v>
      </c>
      <c r="F28" s="70">
        <v>0.33333333333333298</v>
      </c>
      <c r="G28" s="71">
        <f t="shared" si="7"/>
        <v>1</v>
      </c>
      <c r="H28" s="72">
        <f t="shared" si="23"/>
        <v>1176501.04</v>
      </c>
      <c r="I28" s="72">
        <v>1178806.6200000001</v>
      </c>
      <c r="J28" s="72">
        <f t="shared" si="12"/>
        <v>2305.5800000000745</v>
      </c>
      <c r="K28" s="86">
        <f t="shared" si="13"/>
        <v>96.065833333336442</v>
      </c>
      <c r="L28" s="96"/>
    </row>
    <row r="29" spans="1:14">
      <c r="A29" s="73">
        <f t="shared" si="26"/>
        <v>23</v>
      </c>
      <c r="B29" s="69">
        <f t="shared" si="26"/>
        <v>46196</v>
      </c>
      <c r="C29" s="69">
        <f t="shared" si="2"/>
        <v>46196</v>
      </c>
      <c r="D29" s="70">
        <f t="shared" si="5"/>
        <v>0.33333333333333298</v>
      </c>
      <c r="E29" s="69">
        <f t="shared" si="6"/>
        <v>46197</v>
      </c>
      <c r="F29" s="70">
        <v>0.33333333333333298</v>
      </c>
      <c r="G29" s="71">
        <f t="shared" si="7"/>
        <v>1</v>
      </c>
      <c r="H29" s="72">
        <f t="shared" si="23"/>
        <v>1178806.6200000001</v>
      </c>
      <c r="I29" s="72">
        <v>1189008.8799999999</v>
      </c>
      <c r="J29" s="72">
        <f t="shared" si="12"/>
        <v>10202.259999999776</v>
      </c>
      <c r="K29" s="86">
        <f t="shared" si="13"/>
        <v>425.09416666665737</v>
      </c>
      <c r="L29" s="96"/>
    </row>
    <row r="30" spans="1:14">
      <c r="A30" s="73">
        <f t="shared" si="26"/>
        <v>24</v>
      </c>
      <c r="B30" s="69">
        <f t="shared" si="26"/>
        <v>46197</v>
      </c>
      <c r="C30" s="69">
        <f t="shared" si="2"/>
        <v>46197</v>
      </c>
      <c r="D30" s="70">
        <f t="shared" si="5"/>
        <v>0.33333333333333298</v>
      </c>
      <c r="E30" s="69">
        <f t="shared" si="6"/>
        <v>46198</v>
      </c>
      <c r="F30" s="70">
        <v>0.33333333333333298</v>
      </c>
      <c r="G30" s="71">
        <f t="shared" si="7"/>
        <v>1</v>
      </c>
      <c r="H30" s="72">
        <f t="shared" si="23"/>
        <v>1189008.8799999999</v>
      </c>
      <c r="I30" s="72">
        <v>1200577.6399999999</v>
      </c>
      <c r="J30" s="72">
        <f t="shared" si="12"/>
        <v>11568.760000000009</v>
      </c>
      <c r="K30" s="86">
        <f t="shared" si="13"/>
        <v>482.03166666666704</v>
      </c>
      <c r="L30" s="96"/>
    </row>
    <row r="31" spans="1:14">
      <c r="A31" s="73">
        <f t="shared" si="26"/>
        <v>25</v>
      </c>
      <c r="B31" s="69">
        <f t="shared" si="26"/>
        <v>46198</v>
      </c>
      <c r="C31" s="69">
        <f t="shared" si="2"/>
        <v>46198</v>
      </c>
      <c r="D31" s="70">
        <f t="shared" si="5"/>
        <v>0.33333333333333298</v>
      </c>
      <c r="E31" s="69">
        <f t="shared" si="6"/>
        <v>46199</v>
      </c>
      <c r="F31" s="70">
        <v>0.33333333333333298</v>
      </c>
      <c r="G31" s="71">
        <f t="shared" si="7"/>
        <v>1</v>
      </c>
      <c r="H31" s="72">
        <f t="shared" si="23"/>
        <v>1200577.6399999999</v>
      </c>
      <c r="I31" s="72">
        <v>1209366.25</v>
      </c>
      <c r="J31" s="72">
        <f t="shared" si="12"/>
        <v>8788.6100000001024</v>
      </c>
      <c r="K31" s="86">
        <f t="shared" si="13"/>
        <v>366.19208333333762</v>
      </c>
      <c r="L31" s="36"/>
    </row>
    <row r="32" spans="1:14">
      <c r="A32" s="73">
        <f t="shared" si="26"/>
        <v>26</v>
      </c>
      <c r="B32" s="69">
        <f t="shared" si="26"/>
        <v>46199</v>
      </c>
      <c r="C32" s="69">
        <f t="shared" si="2"/>
        <v>46199</v>
      </c>
      <c r="D32" s="70">
        <f t="shared" si="5"/>
        <v>0.33333333333333298</v>
      </c>
      <c r="E32" s="69">
        <f t="shared" si="6"/>
        <v>46200</v>
      </c>
      <c r="F32" s="70">
        <v>0.33333333333333298</v>
      </c>
      <c r="G32" s="71">
        <f t="shared" si="7"/>
        <v>1</v>
      </c>
      <c r="H32" s="72">
        <f t="shared" si="23"/>
        <v>1209366.25</v>
      </c>
      <c r="I32" s="72">
        <v>1217211.53</v>
      </c>
      <c r="J32" s="72">
        <f t="shared" si="12"/>
        <v>7845.2800000000279</v>
      </c>
      <c r="K32" s="86">
        <f t="shared" si="13"/>
        <v>326.88666666666785</v>
      </c>
      <c r="L32" s="96"/>
    </row>
    <row r="33" spans="1:12">
      <c r="A33" s="73">
        <f t="shared" si="26"/>
        <v>27</v>
      </c>
      <c r="B33" s="69">
        <f t="shared" si="26"/>
        <v>46200</v>
      </c>
      <c r="C33" s="69">
        <f t="shared" si="2"/>
        <v>46200</v>
      </c>
      <c r="D33" s="70">
        <f t="shared" si="5"/>
        <v>0.33333333333333298</v>
      </c>
      <c r="E33" s="69">
        <f t="shared" si="6"/>
        <v>46201</v>
      </c>
      <c r="F33" s="70">
        <v>0.33333333333333298</v>
      </c>
      <c r="G33" s="71">
        <f t="shared" si="7"/>
        <v>1</v>
      </c>
      <c r="H33" s="72">
        <f t="shared" si="23"/>
        <v>1217211.53</v>
      </c>
      <c r="I33" s="195">
        <v>1223502.8500000001</v>
      </c>
      <c r="J33" s="72">
        <f t="shared" si="12"/>
        <v>6291.3200000000652</v>
      </c>
      <c r="K33" s="86">
        <f t="shared" si="13"/>
        <v>262.13833333333605</v>
      </c>
      <c r="L33" s="96"/>
    </row>
    <row r="34" spans="1:12">
      <c r="A34" s="73">
        <f t="shared" si="26"/>
        <v>28</v>
      </c>
      <c r="B34" s="69">
        <f t="shared" si="26"/>
        <v>46201</v>
      </c>
      <c r="C34" s="69">
        <f t="shared" si="2"/>
        <v>46201</v>
      </c>
      <c r="D34" s="70">
        <f t="shared" si="5"/>
        <v>0.33333333333333298</v>
      </c>
      <c r="E34" s="69">
        <f t="shared" si="6"/>
        <v>46202</v>
      </c>
      <c r="F34" s="70">
        <v>0.33333333333333298</v>
      </c>
      <c r="G34" s="71">
        <f t="shared" si="7"/>
        <v>1</v>
      </c>
      <c r="H34" s="72">
        <f t="shared" si="23"/>
        <v>1223502.8500000001</v>
      </c>
      <c r="I34" s="195">
        <v>1223502.8500000001</v>
      </c>
      <c r="J34" s="72">
        <f t="shared" si="12"/>
        <v>0</v>
      </c>
      <c r="K34" s="86">
        <f t="shared" si="13"/>
        <v>0</v>
      </c>
      <c r="L34" s="96"/>
    </row>
    <row r="35" spans="1:12">
      <c r="A35" s="73">
        <f t="shared" si="26"/>
        <v>29</v>
      </c>
      <c r="B35" s="69">
        <f t="shared" si="26"/>
        <v>46202</v>
      </c>
      <c r="C35" s="69">
        <f t="shared" si="2"/>
        <v>46202</v>
      </c>
      <c r="D35" s="70">
        <f t="shared" si="5"/>
        <v>0.33333333333333298</v>
      </c>
      <c r="E35" s="69">
        <f t="shared" si="6"/>
        <v>46203</v>
      </c>
      <c r="F35" s="70">
        <v>0.33333333333333298</v>
      </c>
      <c r="G35" s="71">
        <f t="shared" si="7"/>
        <v>1</v>
      </c>
      <c r="H35" s="72">
        <f t="shared" si="23"/>
        <v>1223502.8500000001</v>
      </c>
      <c r="I35" s="195">
        <v>1223502.8500000001</v>
      </c>
      <c r="J35" s="72">
        <f t="shared" si="12"/>
        <v>0</v>
      </c>
      <c r="K35" s="86">
        <f t="shared" si="13"/>
        <v>0</v>
      </c>
      <c r="L35" s="96"/>
    </row>
    <row r="36" spans="1:12">
      <c r="A36" s="73">
        <f t="shared" si="26"/>
        <v>30</v>
      </c>
      <c r="B36" s="69">
        <f t="shared" si="26"/>
        <v>46203</v>
      </c>
      <c r="C36" s="69">
        <f t="shared" si="2"/>
        <v>46203</v>
      </c>
      <c r="D36" s="70">
        <f t="shared" si="5"/>
        <v>0.33333333333333298</v>
      </c>
      <c r="E36" s="69">
        <f t="shared" si="6"/>
        <v>46204</v>
      </c>
      <c r="F36" s="70">
        <v>0.33333333333333298</v>
      </c>
      <c r="G36" s="71">
        <f t="shared" si="7"/>
        <v>1</v>
      </c>
      <c r="H36" s="72">
        <f t="shared" si="23"/>
        <v>1223502.8500000001</v>
      </c>
      <c r="I36" s="195">
        <v>1227594.77</v>
      </c>
      <c r="J36" s="72">
        <f t="shared" si="12"/>
        <v>4091.9199999999255</v>
      </c>
      <c r="K36" s="86">
        <f t="shared" si="13"/>
        <v>170.49666666666357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114813.27000000002</v>
      </c>
      <c r="K38" s="88">
        <f>AVERAGE(K7:K37)</f>
        <v>159.46287500000003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8.3927828947368432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10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ySplit="6" topLeftCell="A23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25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555.93958333333046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0.33333333333333298</v>
      </c>
      <c r="E7" s="68">
        <f>C7+1</f>
        <v>46175</v>
      </c>
      <c r="F7" s="194">
        <v>0.33333333333333298</v>
      </c>
      <c r="G7" s="71">
        <f>IFERROR(((E7-C7)+(F7-D7)),"")</f>
        <v>1</v>
      </c>
      <c r="H7" s="195">
        <v>748035.17</v>
      </c>
      <c r="I7" s="195">
        <v>750201.84</v>
      </c>
      <c r="J7" s="72">
        <f t="shared" ref="J7:J12" si="0">I7-H7</f>
        <v>2166.6699999999255</v>
      </c>
      <c r="K7" s="86">
        <f t="shared" ref="K7:K12" si="1">J7/24</f>
        <v>90.277916666663558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0.33333333333333298</v>
      </c>
      <c r="E8" s="69">
        <f>C8+1</f>
        <v>46176</v>
      </c>
      <c r="F8" s="70">
        <v>0.33333333333333298</v>
      </c>
      <c r="G8" s="71">
        <f>IFERROR(((E8-C8)+(F8-D8)),"")</f>
        <v>1</v>
      </c>
      <c r="H8" s="72">
        <f t="shared" ref="H8:H36" si="3">I7</f>
        <v>750201.84</v>
      </c>
      <c r="I8" s="72">
        <v>753913.28</v>
      </c>
      <c r="J8" s="72">
        <f t="shared" si="0"/>
        <v>3711.4400000000605</v>
      </c>
      <c r="K8" s="86">
        <f t="shared" si="1"/>
        <v>154.64333333333585</v>
      </c>
      <c r="L8" s="9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f t="shared" ref="D9:D36" si="5">D8</f>
        <v>0.33333333333333298</v>
      </c>
      <c r="E9" s="69">
        <f t="shared" ref="E9:E36" si="6">C9+1</f>
        <v>46177</v>
      </c>
      <c r="F9" s="70">
        <v>0.33333333333333298</v>
      </c>
      <c r="G9" s="71">
        <f>IFERROR(((E9-C9)+(F9-D9)),"")</f>
        <v>1</v>
      </c>
      <c r="H9" s="72">
        <f t="shared" si="3"/>
        <v>753913.28</v>
      </c>
      <c r="I9" s="72">
        <v>757458.28</v>
      </c>
      <c r="J9" s="72">
        <f t="shared" si="0"/>
        <v>3545</v>
      </c>
      <c r="K9" s="86">
        <f t="shared" si="1"/>
        <v>147.70833333333334</v>
      </c>
      <c r="L9" s="9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f t="shared" si="5"/>
        <v>0.33333333333333298</v>
      </c>
      <c r="E10" s="69">
        <f t="shared" si="6"/>
        <v>46178</v>
      </c>
      <c r="F10" s="70">
        <v>0.33333333333333298</v>
      </c>
      <c r="G10" s="71">
        <f>IFERROR(((E10-C10)+(F10-D10)),"")</f>
        <v>1</v>
      </c>
      <c r="H10" s="72">
        <f t="shared" si="3"/>
        <v>757458.28</v>
      </c>
      <c r="I10" s="72">
        <v>761550.23</v>
      </c>
      <c r="J10" s="72">
        <f t="shared" si="0"/>
        <v>4091.9499999999534</v>
      </c>
      <c r="K10" s="86">
        <f t="shared" si="1"/>
        <v>170.49791666666474</v>
      </c>
      <c r="L10" s="3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f t="shared" si="5"/>
        <v>0.33333333333333298</v>
      </c>
      <c r="E11" s="69">
        <f t="shared" si="6"/>
        <v>46179</v>
      </c>
      <c r="F11" s="70">
        <v>0.33333333333333298</v>
      </c>
      <c r="G11" s="71">
        <f t="shared" ref="G11:G36" si="7">IFERROR(((E11-C11)+(F11-D11)),"")</f>
        <v>1</v>
      </c>
      <c r="H11" s="72">
        <f t="shared" si="3"/>
        <v>761550.23</v>
      </c>
      <c r="I11" s="72">
        <v>770452.52</v>
      </c>
      <c r="J11" s="72">
        <f t="shared" si="0"/>
        <v>8902.2900000000373</v>
      </c>
      <c r="K11" s="86">
        <f t="shared" si="1"/>
        <v>370.92875000000157</v>
      </c>
      <c r="L11" s="9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f t="shared" si="5"/>
        <v>0.33333333333333298</v>
      </c>
      <c r="E12" s="69">
        <f t="shared" si="6"/>
        <v>46180</v>
      </c>
      <c r="F12" s="70">
        <v>0.33333333333333298</v>
      </c>
      <c r="G12" s="71">
        <f t="shared" si="7"/>
        <v>1</v>
      </c>
      <c r="H12" s="72">
        <f t="shared" si="3"/>
        <v>770452.52</v>
      </c>
      <c r="I12" s="72">
        <v>770452.52</v>
      </c>
      <c r="J12" s="72">
        <f t="shared" si="0"/>
        <v>0</v>
      </c>
      <c r="K12" s="86">
        <f t="shared" si="1"/>
        <v>0</v>
      </c>
      <c r="L12" s="96" t="s">
        <v>163</v>
      </c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f t="shared" si="5"/>
        <v>0.33333333333333298</v>
      </c>
      <c r="E13" s="69">
        <f t="shared" si="6"/>
        <v>46181</v>
      </c>
      <c r="F13" s="70">
        <v>0.33333333333333298</v>
      </c>
      <c r="G13" s="71">
        <f t="shared" si="7"/>
        <v>1</v>
      </c>
      <c r="H13" s="72">
        <f t="shared" si="3"/>
        <v>770452.52</v>
      </c>
      <c r="I13" s="72">
        <v>770964.99</v>
      </c>
      <c r="J13" s="72">
        <f t="shared" ref="J13" si="8">I13-H13</f>
        <v>512.46999999997206</v>
      </c>
      <c r="K13" s="86">
        <f t="shared" ref="K13" si="9">J13/24</f>
        <v>21.352916666665504</v>
      </c>
      <c r="L13" s="96"/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f t="shared" si="5"/>
        <v>0.33333333333333298</v>
      </c>
      <c r="E14" s="69">
        <f t="shared" si="6"/>
        <v>46182</v>
      </c>
      <c r="F14" s="70">
        <v>0.33333333333333298</v>
      </c>
      <c r="G14" s="71">
        <f t="shared" si="7"/>
        <v>1</v>
      </c>
      <c r="H14" s="72">
        <f t="shared" si="3"/>
        <v>770964.99</v>
      </c>
      <c r="I14" s="72">
        <v>775830.45</v>
      </c>
      <c r="J14" s="72">
        <f t="shared" ref="J14" si="10">I14-H14</f>
        <v>4865.4599999999627</v>
      </c>
      <c r="K14" s="86">
        <f t="shared" ref="K14" si="11">J14/24</f>
        <v>202.72749999999846</v>
      </c>
      <c r="L14" s="96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f t="shared" si="5"/>
        <v>0.33333333333333298</v>
      </c>
      <c r="E15" s="69">
        <f t="shared" si="6"/>
        <v>46183</v>
      </c>
      <c r="F15" s="70">
        <v>0.33333333333333298</v>
      </c>
      <c r="G15" s="71">
        <f t="shared" si="7"/>
        <v>1</v>
      </c>
      <c r="H15" s="72">
        <f t="shared" si="3"/>
        <v>775830.45</v>
      </c>
      <c r="I15" s="72">
        <v>781034.81</v>
      </c>
      <c r="J15" s="72">
        <f t="shared" ref="J15:J36" si="12">I15-H15</f>
        <v>5204.3600000001024</v>
      </c>
      <c r="K15" s="86">
        <f t="shared" ref="K15:K36" si="13">J15/24</f>
        <v>216.84833333333759</v>
      </c>
      <c r="L15" s="96"/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f t="shared" si="5"/>
        <v>0.33333333333333298</v>
      </c>
      <c r="E16" s="69">
        <f t="shared" si="6"/>
        <v>46184</v>
      </c>
      <c r="F16" s="70">
        <v>0.33333333333333298</v>
      </c>
      <c r="G16" s="71">
        <f t="shared" si="7"/>
        <v>1</v>
      </c>
      <c r="H16" s="72">
        <f t="shared" si="3"/>
        <v>781034.81</v>
      </c>
      <c r="I16" s="72">
        <v>785541.32</v>
      </c>
      <c r="J16" s="72">
        <f t="shared" si="12"/>
        <v>4506.5099999998929</v>
      </c>
      <c r="K16" s="86">
        <f t="shared" si="13"/>
        <v>187.77124999999555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f t="shared" si="5"/>
        <v>0.33333333333333298</v>
      </c>
      <c r="E17" s="69">
        <f t="shared" si="6"/>
        <v>46185</v>
      </c>
      <c r="F17" s="70">
        <v>0.33333333333333298</v>
      </c>
      <c r="G17" s="71">
        <f t="shared" si="7"/>
        <v>1</v>
      </c>
      <c r="H17" s="72">
        <f t="shared" si="3"/>
        <v>785541.32</v>
      </c>
      <c r="I17" s="72">
        <v>790183.77</v>
      </c>
      <c r="J17" s="72">
        <f t="shared" si="12"/>
        <v>4642.4500000000698</v>
      </c>
      <c r="K17" s="86">
        <f t="shared" si="13"/>
        <v>193.43541666666957</v>
      </c>
      <c r="L17" s="9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f t="shared" si="5"/>
        <v>0.33333333333333298</v>
      </c>
      <c r="E18" s="69">
        <f t="shared" si="6"/>
        <v>46186</v>
      </c>
      <c r="F18" s="70">
        <v>0.33333333333333298</v>
      </c>
      <c r="G18" s="71">
        <f t="shared" si="7"/>
        <v>1</v>
      </c>
      <c r="H18" s="72">
        <f t="shared" si="3"/>
        <v>790183.77</v>
      </c>
      <c r="I18" s="72">
        <v>794201.41</v>
      </c>
      <c r="J18" s="72">
        <f t="shared" si="12"/>
        <v>4017.640000000014</v>
      </c>
      <c r="K18" s="86">
        <f t="shared" si="13"/>
        <v>167.40166666666724</v>
      </c>
      <c r="L18" s="9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f t="shared" si="5"/>
        <v>0.33333333333333298</v>
      </c>
      <c r="E19" s="69">
        <f t="shared" si="6"/>
        <v>46187</v>
      </c>
      <c r="F19" s="70">
        <v>0.33333333333333298</v>
      </c>
      <c r="G19" s="71">
        <f t="shared" si="7"/>
        <v>1</v>
      </c>
      <c r="H19" s="72">
        <f t="shared" si="3"/>
        <v>794201.41</v>
      </c>
      <c r="I19" s="72">
        <v>798736.17</v>
      </c>
      <c r="J19" s="72">
        <f t="shared" si="12"/>
        <v>4534.7600000000093</v>
      </c>
      <c r="K19" s="86">
        <f t="shared" si="13"/>
        <v>188.94833333333372</v>
      </c>
      <c r="L19" s="96"/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f t="shared" si="5"/>
        <v>0.33333333333333298</v>
      </c>
      <c r="E20" s="69">
        <f t="shared" si="6"/>
        <v>46188</v>
      </c>
      <c r="F20" s="70">
        <v>0.33333333333333298</v>
      </c>
      <c r="G20" s="71">
        <f t="shared" si="7"/>
        <v>1</v>
      </c>
      <c r="H20" s="72">
        <f t="shared" si="3"/>
        <v>798736.17</v>
      </c>
      <c r="I20" s="72">
        <v>802631.65</v>
      </c>
      <c r="J20" s="72">
        <f t="shared" si="12"/>
        <v>3895.4799999999814</v>
      </c>
      <c r="K20" s="86">
        <f t="shared" si="13"/>
        <v>162.3116666666659</v>
      </c>
      <c r="L20" s="96"/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f t="shared" si="5"/>
        <v>0.33333333333333298</v>
      </c>
      <c r="E21" s="69">
        <f t="shared" si="6"/>
        <v>46189</v>
      </c>
      <c r="F21" s="70">
        <v>0.33333333333333298</v>
      </c>
      <c r="G21" s="71">
        <f t="shared" si="7"/>
        <v>1</v>
      </c>
      <c r="H21" s="72">
        <f t="shared" si="3"/>
        <v>802631.65</v>
      </c>
      <c r="I21" s="72">
        <v>804375.78</v>
      </c>
      <c r="J21" s="72">
        <f t="shared" si="12"/>
        <v>1744.1300000000047</v>
      </c>
      <c r="K21" s="86">
        <f t="shared" si="13"/>
        <v>72.672083333333532</v>
      </c>
      <c r="L21" s="96"/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f t="shared" si="5"/>
        <v>0.33333333333333298</v>
      </c>
      <c r="E22" s="69">
        <f t="shared" si="6"/>
        <v>46190</v>
      </c>
      <c r="F22" s="70">
        <v>0.33333333333333298</v>
      </c>
      <c r="G22" s="71">
        <f t="shared" si="7"/>
        <v>1</v>
      </c>
      <c r="H22" s="72">
        <f t="shared" si="3"/>
        <v>804375.78</v>
      </c>
      <c r="I22" s="72">
        <v>804598.27</v>
      </c>
      <c r="J22" s="72">
        <f t="shared" si="12"/>
        <v>222.48999999999069</v>
      </c>
      <c r="K22" s="86">
        <f t="shared" si="13"/>
        <v>9.2704166666662786</v>
      </c>
      <c r="L22" s="96"/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f t="shared" si="5"/>
        <v>0.33333333333333298</v>
      </c>
      <c r="E23" s="69">
        <f t="shared" si="6"/>
        <v>46191</v>
      </c>
      <c r="F23" s="70">
        <v>0.33333333333333298</v>
      </c>
      <c r="G23" s="71">
        <f t="shared" si="7"/>
        <v>1</v>
      </c>
      <c r="H23" s="72">
        <f t="shared" si="3"/>
        <v>804598.27</v>
      </c>
      <c r="I23" s="72">
        <v>807565.69</v>
      </c>
      <c r="J23" s="72">
        <f t="shared" si="12"/>
        <v>2967.4199999999255</v>
      </c>
      <c r="K23" s="86">
        <f t="shared" si="13"/>
        <v>123.6424999999969</v>
      </c>
      <c r="L23" s="96"/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f t="shared" si="5"/>
        <v>0.33333333333333298</v>
      </c>
      <c r="E24" s="69">
        <f t="shared" si="6"/>
        <v>46192</v>
      </c>
      <c r="F24" s="70">
        <v>0.33333333333333298</v>
      </c>
      <c r="G24" s="71">
        <f t="shared" si="7"/>
        <v>1</v>
      </c>
      <c r="H24" s="72">
        <f t="shared" si="3"/>
        <v>807565.69</v>
      </c>
      <c r="I24" s="72">
        <v>811757.68</v>
      </c>
      <c r="J24" s="72">
        <f t="shared" si="12"/>
        <v>4191.9900000001071</v>
      </c>
      <c r="K24" s="86">
        <f t="shared" si="13"/>
        <v>174.66625000000445</v>
      </c>
      <c r="L24" s="96"/>
    </row>
    <row r="25" spans="1:14">
      <c r="A25" s="73">
        <f t="shared" ref="A25:B36" si="14">A24+1</f>
        <v>19</v>
      </c>
      <c r="B25" s="69">
        <f t="shared" si="14"/>
        <v>46192</v>
      </c>
      <c r="C25" s="69">
        <f t="shared" si="2"/>
        <v>46192</v>
      </c>
      <c r="D25" s="70">
        <f t="shared" si="5"/>
        <v>0.33333333333333298</v>
      </c>
      <c r="E25" s="69">
        <f t="shared" si="6"/>
        <v>46193</v>
      </c>
      <c r="F25" s="70">
        <v>0.33333333333333298</v>
      </c>
      <c r="G25" s="71">
        <f t="shared" si="7"/>
        <v>1</v>
      </c>
      <c r="H25" s="72">
        <f t="shared" si="3"/>
        <v>811757.68</v>
      </c>
      <c r="I25" s="72">
        <v>815831.09</v>
      </c>
      <c r="J25" s="72">
        <f t="shared" si="12"/>
        <v>4073.4099999999162</v>
      </c>
      <c r="K25" s="86">
        <f t="shared" si="13"/>
        <v>169.72541666666316</v>
      </c>
      <c r="L25" s="96"/>
    </row>
    <row r="26" spans="1:14">
      <c r="A26" s="73">
        <f t="shared" si="14"/>
        <v>20</v>
      </c>
      <c r="B26" s="69">
        <f t="shared" si="14"/>
        <v>46193</v>
      </c>
      <c r="C26" s="69">
        <f t="shared" si="2"/>
        <v>46193</v>
      </c>
      <c r="D26" s="70">
        <f t="shared" si="5"/>
        <v>0.33333333333333298</v>
      </c>
      <c r="E26" s="69">
        <f t="shared" si="6"/>
        <v>46194</v>
      </c>
      <c r="F26" s="70">
        <v>0.33333333333333298</v>
      </c>
      <c r="G26" s="71">
        <f t="shared" si="7"/>
        <v>1</v>
      </c>
      <c r="H26" s="72">
        <f t="shared" si="3"/>
        <v>815831.09</v>
      </c>
      <c r="I26" s="72">
        <v>819625.78</v>
      </c>
      <c r="J26" s="72">
        <f t="shared" si="12"/>
        <v>3794.6900000000605</v>
      </c>
      <c r="K26" s="86">
        <f t="shared" si="13"/>
        <v>158.11208333333585</v>
      </c>
      <c r="L26" s="96"/>
    </row>
    <row r="27" spans="1:14">
      <c r="A27" s="73">
        <f t="shared" si="14"/>
        <v>21</v>
      </c>
      <c r="B27" s="69">
        <f t="shared" si="14"/>
        <v>46194</v>
      </c>
      <c r="C27" s="69">
        <f t="shared" si="2"/>
        <v>46194</v>
      </c>
      <c r="D27" s="70">
        <f t="shared" si="5"/>
        <v>0.33333333333333298</v>
      </c>
      <c r="E27" s="69">
        <f t="shared" si="6"/>
        <v>46195</v>
      </c>
      <c r="F27" s="70">
        <v>0.33333333333333298</v>
      </c>
      <c r="G27" s="71">
        <f t="shared" si="7"/>
        <v>1</v>
      </c>
      <c r="H27" s="72">
        <f t="shared" si="3"/>
        <v>819625.78</v>
      </c>
      <c r="I27" s="72">
        <v>822753.35</v>
      </c>
      <c r="J27" s="72">
        <f t="shared" si="12"/>
        <v>3127.5699999999488</v>
      </c>
      <c r="K27" s="86">
        <f t="shared" si="13"/>
        <v>130.31541666666453</v>
      </c>
      <c r="L27" s="96"/>
    </row>
    <row r="28" spans="1:14">
      <c r="A28" s="73">
        <f t="shared" si="14"/>
        <v>22</v>
      </c>
      <c r="B28" s="69">
        <f t="shared" si="14"/>
        <v>46195</v>
      </c>
      <c r="C28" s="69">
        <f t="shared" si="2"/>
        <v>46195</v>
      </c>
      <c r="D28" s="70">
        <f t="shared" si="5"/>
        <v>0.33333333333333298</v>
      </c>
      <c r="E28" s="69">
        <f t="shared" si="6"/>
        <v>46196</v>
      </c>
      <c r="F28" s="70">
        <v>0.33333333333333298</v>
      </c>
      <c r="G28" s="71">
        <f t="shared" si="7"/>
        <v>1</v>
      </c>
      <c r="H28" s="72">
        <f t="shared" si="3"/>
        <v>822753.35</v>
      </c>
      <c r="I28" s="72">
        <v>826827.43</v>
      </c>
      <c r="J28" s="72">
        <f t="shared" ref="J28" si="15">I28-H28</f>
        <v>4074.0800000000745</v>
      </c>
      <c r="K28" s="86">
        <f t="shared" ref="K28" si="16">J28/24</f>
        <v>169.75333333333643</v>
      </c>
      <c r="L28" s="560"/>
    </row>
    <row r="29" spans="1:14">
      <c r="A29" s="73">
        <f t="shared" si="14"/>
        <v>23</v>
      </c>
      <c r="B29" s="69">
        <f t="shared" si="14"/>
        <v>46196</v>
      </c>
      <c r="C29" s="69">
        <f t="shared" si="2"/>
        <v>46196</v>
      </c>
      <c r="D29" s="70">
        <f t="shared" si="5"/>
        <v>0.33333333333333298</v>
      </c>
      <c r="E29" s="69">
        <f t="shared" si="6"/>
        <v>46197</v>
      </c>
      <c r="F29" s="70">
        <v>0.33333333333333298</v>
      </c>
      <c r="G29" s="71">
        <f t="shared" si="7"/>
        <v>1</v>
      </c>
      <c r="H29" s="72">
        <f t="shared" si="3"/>
        <v>826827.43</v>
      </c>
      <c r="I29" s="72">
        <v>832614</v>
      </c>
      <c r="J29" s="72">
        <f t="shared" si="12"/>
        <v>5786.5699999999488</v>
      </c>
      <c r="K29" s="86">
        <f t="shared" si="13"/>
        <v>241.10708333333119</v>
      </c>
      <c r="L29" s="96"/>
    </row>
    <row r="30" spans="1:14">
      <c r="A30" s="73">
        <f t="shared" si="14"/>
        <v>24</v>
      </c>
      <c r="B30" s="69">
        <f t="shared" si="14"/>
        <v>46197</v>
      </c>
      <c r="C30" s="69">
        <f t="shared" si="2"/>
        <v>46197</v>
      </c>
      <c r="D30" s="70">
        <f t="shared" si="5"/>
        <v>0.33333333333333298</v>
      </c>
      <c r="E30" s="69">
        <f t="shared" si="6"/>
        <v>46198</v>
      </c>
      <c r="F30" s="70">
        <v>0.33333333333333298</v>
      </c>
      <c r="G30" s="71">
        <f t="shared" si="7"/>
        <v>1</v>
      </c>
      <c r="H30" s="72">
        <f t="shared" si="3"/>
        <v>832614</v>
      </c>
      <c r="I30" s="72">
        <v>838885.57</v>
      </c>
      <c r="J30" s="72">
        <f t="shared" si="12"/>
        <v>6271.5699999999488</v>
      </c>
      <c r="K30" s="86">
        <f t="shared" si="13"/>
        <v>261.31541666666453</v>
      </c>
      <c r="L30" s="96"/>
    </row>
    <row r="31" spans="1:14">
      <c r="A31" s="73">
        <f t="shared" si="14"/>
        <v>25</v>
      </c>
      <c r="B31" s="69">
        <f t="shared" si="14"/>
        <v>46198</v>
      </c>
      <c r="C31" s="69">
        <f t="shared" si="2"/>
        <v>46198</v>
      </c>
      <c r="D31" s="70">
        <f t="shared" si="5"/>
        <v>0.33333333333333298</v>
      </c>
      <c r="E31" s="69">
        <f t="shared" si="6"/>
        <v>46199</v>
      </c>
      <c r="F31" s="70">
        <v>0.33333333333333298</v>
      </c>
      <c r="G31" s="71">
        <f t="shared" si="7"/>
        <v>1</v>
      </c>
      <c r="H31" s="72">
        <f t="shared" si="3"/>
        <v>838885.57</v>
      </c>
      <c r="I31" s="72">
        <v>846391.96</v>
      </c>
      <c r="J31" s="72">
        <f t="shared" si="12"/>
        <v>7506.390000000014</v>
      </c>
      <c r="K31" s="86">
        <f t="shared" si="13"/>
        <v>312.76625000000058</v>
      </c>
      <c r="L31" s="96"/>
    </row>
    <row r="32" spans="1:14">
      <c r="A32" s="73">
        <f t="shared" si="14"/>
        <v>26</v>
      </c>
      <c r="B32" s="69">
        <f t="shared" si="14"/>
        <v>46199</v>
      </c>
      <c r="C32" s="69">
        <f t="shared" si="2"/>
        <v>46199</v>
      </c>
      <c r="D32" s="70">
        <f t="shared" si="5"/>
        <v>0.33333333333333298</v>
      </c>
      <c r="E32" s="69">
        <f t="shared" si="6"/>
        <v>46200</v>
      </c>
      <c r="F32" s="70">
        <v>0.33333333333333298</v>
      </c>
      <c r="G32" s="71">
        <f t="shared" si="7"/>
        <v>1</v>
      </c>
      <c r="H32" s="72">
        <f t="shared" si="3"/>
        <v>846391.96</v>
      </c>
      <c r="I32" s="72">
        <v>853926.87</v>
      </c>
      <c r="J32" s="72">
        <f t="shared" si="12"/>
        <v>7534.9100000000326</v>
      </c>
      <c r="K32" s="86">
        <f t="shared" si="13"/>
        <v>313.95458333333471</v>
      </c>
      <c r="L32" s="96"/>
    </row>
    <row r="33" spans="1:12">
      <c r="A33" s="73">
        <f t="shared" si="14"/>
        <v>27</v>
      </c>
      <c r="B33" s="69">
        <f t="shared" si="14"/>
        <v>46200</v>
      </c>
      <c r="C33" s="69">
        <f t="shared" si="2"/>
        <v>46200</v>
      </c>
      <c r="D33" s="70">
        <f t="shared" si="5"/>
        <v>0.33333333333333298</v>
      </c>
      <c r="E33" s="69">
        <f t="shared" si="6"/>
        <v>46201</v>
      </c>
      <c r="F33" s="70">
        <v>0.33333333333333298</v>
      </c>
      <c r="G33" s="71">
        <f t="shared" si="7"/>
        <v>1</v>
      </c>
      <c r="H33" s="72">
        <f t="shared" si="3"/>
        <v>853926.87</v>
      </c>
      <c r="I33" s="195">
        <v>865280.28</v>
      </c>
      <c r="J33" s="72">
        <f t="shared" si="12"/>
        <v>11353.410000000033</v>
      </c>
      <c r="K33" s="86">
        <f t="shared" si="13"/>
        <v>473.05875000000134</v>
      </c>
      <c r="L33" s="96"/>
    </row>
    <row r="34" spans="1:12">
      <c r="A34" s="73">
        <f t="shared" si="14"/>
        <v>28</v>
      </c>
      <c r="B34" s="69">
        <f t="shared" si="14"/>
        <v>46201</v>
      </c>
      <c r="C34" s="69">
        <f t="shared" si="2"/>
        <v>46201</v>
      </c>
      <c r="D34" s="70">
        <f t="shared" si="5"/>
        <v>0.33333333333333298</v>
      </c>
      <c r="E34" s="69">
        <f t="shared" si="6"/>
        <v>46202</v>
      </c>
      <c r="F34" s="70">
        <v>0.33333333333333298</v>
      </c>
      <c r="G34" s="71">
        <f t="shared" si="7"/>
        <v>1</v>
      </c>
      <c r="H34" s="72">
        <f t="shared" si="3"/>
        <v>865280.28</v>
      </c>
      <c r="I34" s="195">
        <v>878622.83</v>
      </c>
      <c r="J34" s="72">
        <f t="shared" si="12"/>
        <v>13342.54999999993</v>
      </c>
      <c r="K34" s="86">
        <f t="shared" si="13"/>
        <v>555.93958333333046</v>
      </c>
      <c r="L34" s="96"/>
    </row>
    <row r="35" spans="1:12">
      <c r="A35" s="73">
        <f t="shared" si="14"/>
        <v>29</v>
      </c>
      <c r="B35" s="69">
        <f t="shared" si="14"/>
        <v>46202</v>
      </c>
      <c r="C35" s="69">
        <f t="shared" si="2"/>
        <v>46202</v>
      </c>
      <c r="D35" s="70">
        <f t="shared" si="5"/>
        <v>0.33333333333333298</v>
      </c>
      <c r="E35" s="69">
        <f t="shared" si="6"/>
        <v>46203</v>
      </c>
      <c r="F35" s="70">
        <v>0.33333333333333298</v>
      </c>
      <c r="G35" s="71">
        <f t="shared" si="7"/>
        <v>1</v>
      </c>
      <c r="H35" s="72">
        <f t="shared" si="3"/>
        <v>878622.83</v>
      </c>
      <c r="I35" s="195">
        <v>889669.22</v>
      </c>
      <c r="J35" s="72">
        <f t="shared" si="12"/>
        <v>11046.390000000014</v>
      </c>
      <c r="K35" s="86">
        <f t="shared" si="13"/>
        <v>460.26625000000058</v>
      </c>
      <c r="L35" s="96"/>
    </row>
    <row r="36" spans="1:12">
      <c r="A36" s="73">
        <f t="shared" si="14"/>
        <v>30</v>
      </c>
      <c r="B36" s="69">
        <f t="shared" si="14"/>
        <v>46203</v>
      </c>
      <c r="C36" s="69">
        <f t="shared" si="2"/>
        <v>46203</v>
      </c>
      <c r="D36" s="70">
        <f t="shared" si="5"/>
        <v>0.33333333333333298</v>
      </c>
      <c r="E36" s="69">
        <f t="shared" si="6"/>
        <v>46204</v>
      </c>
      <c r="F36" s="70">
        <v>0.33333333333333298</v>
      </c>
      <c r="G36" s="71">
        <f t="shared" si="7"/>
        <v>1</v>
      </c>
      <c r="H36" s="72">
        <f t="shared" si="3"/>
        <v>889669.22</v>
      </c>
      <c r="I36" s="195">
        <v>899389.97</v>
      </c>
      <c r="J36" s="72">
        <f t="shared" si="12"/>
        <v>9720.75</v>
      </c>
      <c r="K36" s="86">
        <f t="shared" si="13"/>
        <v>405.03125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151354.79999999993</v>
      </c>
      <c r="K38" s="88">
        <f>AVERAGE(K7:K37)</f>
        <v>210.21499999999986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7.2487931034482713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9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xSplit="2" ySplit="7" topLeftCell="C23" activePane="bottomRight" state="frozen"/>
      <selection pane="topRight"/>
      <selection pane="bottomLeft"/>
      <selection pane="bottomRight" activeCell="L24" sqref="L24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9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5" ht="15.75" thickBot="1">
      <c r="B1" s="6"/>
      <c r="C1" s="6" t="s">
        <v>144</v>
      </c>
      <c r="D1" s="5"/>
      <c r="E1" s="5"/>
      <c r="F1" s="5"/>
      <c r="G1" s="5"/>
      <c r="H1" s="5"/>
      <c r="I1" s="5"/>
      <c r="J1" s="5"/>
      <c r="K1" s="5"/>
      <c r="L1" s="5"/>
    </row>
    <row r="2" spans="1:15" ht="16.5" thickTop="1" thickBot="1">
      <c r="B2" s="6"/>
      <c r="C2" s="6" t="s">
        <v>258</v>
      </c>
      <c r="D2" s="5"/>
      <c r="E2" s="5"/>
      <c r="F2" s="5"/>
      <c r="G2" s="5"/>
      <c r="H2" s="5"/>
      <c r="I2" s="5"/>
      <c r="J2" s="5"/>
      <c r="K2" s="5"/>
      <c r="L2" s="93" t="s">
        <v>146</v>
      </c>
    </row>
    <row r="3" spans="1:15" ht="15.75" thickTop="1">
      <c r="B3" s="6"/>
      <c r="C3" s="6" t="str">
        <f>'Summary sales'!A3</f>
        <v>Bulan Juni 2026</v>
      </c>
      <c r="D3" s="6"/>
      <c r="E3" s="5"/>
      <c r="F3" s="5"/>
      <c r="G3" s="5"/>
      <c r="H3" s="5"/>
      <c r="I3" s="5"/>
      <c r="J3" s="5"/>
      <c r="K3" s="5"/>
      <c r="L3" s="5"/>
    </row>
    <row r="4" spans="1:15" ht="15.75" thickBot="1">
      <c r="B4" s="47"/>
      <c r="C4" s="47">
        <f>'Summary sales'!A4</f>
        <v>46174</v>
      </c>
      <c r="D4" s="5"/>
      <c r="E4" s="5"/>
      <c r="F4" s="5"/>
      <c r="G4" s="5"/>
      <c r="H4" s="5"/>
      <c r="I4" s="5"/>
      <c r="J4" s="5"/>
      <c r="K4" s="5" t="s">
        <v>147</v>
      </c>
      <c r="L4" s="28">
        <f>MAX(L7:L34)</f>
        <v>0</v>
      </c>
    </row>
    <row r="5" spans="1:15" ht="15" customHeight="1" thickTop="1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70" t="s">
        <v>151</v>
      </c>
      <c r="I5" s="770"/>
      <c r="J5" s="771" t="s">
        <v>152</v>
      </c>
      <c r="K5" s="751" t="s">
        <v>153</v>
      </c>
      <c r="L5" s="745" t="s">
        <v>154</v>
      </c>
    </row>
    <row r="6" spans="1:15" ht="33.75" customHeight="1" thickBo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584" t="s">
        <v>148</v>
      </c>
      <c r="I6" s="584" t="s">
        <v>149</v>
      </c>
      <c r="J6" s="772"/>
      <c r="K6" s="752"/>
      <c r="L6" s="746"/>
    </row>
    <row r="7" spans="1:15" ht="15.75" thickTop="1">
      <c r="A7" s="67">
        <v>1</v>
      </c>
      <c r="B7" s="68">
        <f>C4</f>
        <v>46174</v>
      </c>
      <c r="C7" s="69">
        <f>B7</f>
        <v>46174</v>
      </c>
      <c r="D7" s="70">
        <v>0.25</v>
      </c>
      <c r="E7" s="69">
        <f>C7+1</f>
        <v>46175</v>
      </c>
      <c r="F7" s="70">
        <v>0.33333333333333331</v>
      </c>
      <c r="G7" s="71">
        <f>IFERROR(((E7-C7)+(F7-D7)),"")</f>
        <v>1.0833333333333333</v>
      </c>
      <c r="H7" s="585">
        <v>0</v>
      </c>
      <c r="I7" s="585">
        <v>2702.16</v>
      </c>
      <c r="J7" s="587">
        <f t="shared" ref="J7:J37" si="0">I7-H7</f>
        <v>2702.16</v>
      </c>
      <c r="K7" s="86">
        <f t="shared" ref="K7:K37" si="1">J7/24</f>
        <v>112.58999999999999</v>
      </c>
      <c r="L7" s="578"/>
      <c r="N7" s="95"/>
      <c r="O7" s="4"/>
    </row>
    <row r="8" spans="1:15">
      <c r="A8" s="73">
        <f>A7+1</f>
        <v>2</v>
      </c>
      <c r="B8" s="69">
        <f>B7+1</f>
        <v>46175</v>
      </c>
      <c r="C8" s="69">
        <f>B8</f>
        <v>46175</v>
      </c>
      <c r="D8" s="70">
        <f>F7</f>
        <v>0.33333333333333331</v>
      </c>
      <c r="E8" s="69">
        <f>C8+1</f>
        <v>46176</v>
      </c>
      <c r="F8" s="70">
        <f>F7</f>
        <v>0.33333333333333331</v>
      </c>
      <c r="G8" s="71">
        <f>IFERROR(((E8-C8)+(F8-D8)),"")</f>
        <v>1</v>
      </c>
      <c r="H8" s="585">
        <f t="shared" ref="H8:H36" si="2">I7</f>
        <v>2702.16</v>
      </c>
      <c r="I8" s="585">
        <v>6829.3</v>
      </c>
      <c r="J8" s="587">
        <f t="shared" si="0"/>
        <v>4127.1400000000003</v>
      </c>
      <c r="K8" s="86">
        <f t="shared" si="1"/>
        <v>171.96416666666667</v>
      </c>
      <c r="L8" s="96"/>
      <c r="O8" s="4"/>
    </row>
    <row r="9" spans="1:15">
      <c r="A9" s="73">
        <f t="shared" ref="A9:B24" si="3">A8+1</f>
        <v>3</v>
      </c>
      <c r="B9" s="69">
        <f t="shared" si="3"/>
        <v>46176</v>
      </c>
      <c r="C9" s="69">
        <f t="shared" ref="C9:C37" si="4">B9</f>
        <v>46176</v>
      </c>
      <c r="D9" s="70">
        <f t="shared" ref="D9:D37" si="5">F8</f>
        <v>0.33333333333333331</v>
      </c>
      <c r="E9" s="69">
        <f t="shared" ref="E9:E37" si="6">C9+1</f>
        <v>46177</v>
      </c>
      <c r="F9" s="70">
        <f t="shared" ref="F9:F37" si="7">F8</f>
        <v>0.33333333333333331</v>
      </c>
      <c r="G9" s="71">
        <f>IFERROR(((E9-C9)+(F9-D9)),"")</f>
        <v>1</v>
      </c>
      <c r="H9" s="585">
        <f t="shared" si="2"/>
        <v>6829.3</v>
      </c>
      <c r="I9" s="585">
        <v>12155.69</v>
      </c>
      <c r="J9" s="587">
        <f t="shared" si="0"/>
        <v>5326.39</v>
      </c>
      <c r="K9" s="86">
        <f t="shared" si="1"/>
        <v>221.93291666666667</v>
      </c>
      <c r="L9" s="96"/>
      <c r="O9" s="4"/>
    </row>
    <row r="10" spans="1:15">
      <c r="A10" s="73">
        <f t="shared" si="3"/>
        <v>4</v>
      </c>
      <c r="B10" s="69">
        <f t="shared" si="3"/>
        <v>46177</v>
      </c>
      <c r="C10" s="69">
        <f t="shared" si="4"/>
        <v>46177</v>
      </c>
      <c r="D10" s="70">
        <f t="shared" si="5"/>
        <v>0.33333333333333331</v>
      </c>
      <c r="E10" s="69">
        <f t="shared" si="6"/>
        <v>46178</v>
      </c>
      <c r="F10" s="70">
        <f t="shared" si="7"/>
        <v>0.33333333333333331</v>
      </c>
      <c r="G10" s="71">
        <f t="shared" ref="G10:G37" si="8">IFERROR(((E10-C10)+(F10-D10)),"")</f>
        <v>1</v>
      </c>
      <c r="H10" s="585">
        <f t="shared" si="2"/>
        <v>12155.69</v>
      </c>
      <c r="I10" s="585">
        <v>17235.97</v>
      </c>
      <c r="J10" s="587">
        <f t="shared" si="0"/>
        <v>5080.2800000000007</v>
      </c>
      <c r="K10" s="86">
        <f t="shared" si="1"/>
        <v>211.67833333333337</v>
      </c>
      <c r="L10" s="96"/>
      <c r="O10" s="4"/>
    </row>
    <row r="11" spans="1:15">
      <c r="A11" s="73">
        <f t="shared" si="3"/>
        <v>5</v>
      </c>
      <c r="B11" s="69">
        <f t="shared" si="3"/>
        <v>46178</v>
      </c>
      <c r="C11" s="69">
        <f t="shared" si="4"/>
        <v>46178</v>
      </c>
      <c r="D11" s="70">
        <f t="shared" si="5"/>
        <v>0.33333333333333331</v>
      </c>
      <c r="E11" s="69">
        <f t="shared" si="6"/>
        <v>46179</v>
      </c>
      <c r="F11" s="70">
        <f t="shared" si="7"/>
        <v>0.33333333333333331</v>
      </c>
      <c r="G11" s="71">
        <f t="shared" si="8"/>
        <v>1</v>
      </c>
      <c r="H11" s="585">
        <f t="shared" si="2"/>
        <v>17235.97</v>
      </c>
      <c r="I11" s="585">
        <v>22582.09</v>
      </c>
      <c r="J11" s="587">
        <f t="shared" si="0"/>
        <v>5346.119999999999</v>
      </c>
      <c r="K11" s="86">
        <f t="shared" si="1"/>
        <v>222.75499999999997</v>
      </c>
      <c r="L11" s="96"/>
      <c r="O11" s="4"/>
    </row>
    <row r="12" spans="1:15">
      <c r="A12" s="73">
        <f t="shared" si="3"/>
        <v>6</v>
      </c>
      <c r="B12" s="69">
        <f t="shared" si="3"/>
        <v>46179</v>
      </c>
      <c r="C12" s="69">
        <f t="shared" si="4"/>
        <v>46179</v>
      </c>
      <c r="D12" s="70">
        <f t="shared" si="5"/>
        <v>0.33333333333333331</v>
      </c>
      <c r="E12" s="69">
        <f t="shared" si="6"/>
        <v>46180</v>
      </c>
      <c r="F12" s="70">
        <f t="shared" si="7"/>
        <v>0.33333333333333331</v>
      </c>
      <c r="G12" s="71">
        <f t="shared" si="8"/>
        <v>1</v>
      </c>
      <c r="H12" s="585">
        <f t="shared" si="2"/>
        <v>22582.09</v>
      </c>
      <c r="I12" s="585">
        <v>29732.04</v>
      </c>
      <c r="J12" s="587">
        <f t="shared" si="0"/>
        <v>7149.9500000000007</v>
      </c>
      <c r="K12" s="86">
        <f t="shared" si="1"/>
        <v>297.91458333333338</v>
      </c>
      <c r="L12" s="96"/>
      <c r="O12" s="4"/>
    </row>
    <row r="13" spans="1:15">
      <c r="A13" s="73">
        <f t="shared" si="3"/>
        <v>7</v>
      </c>
      <c r="B13" s="69">
        <f t="shared" si="3"/>
        <v>46180</v>
      </c>
      <c r="C13" s="69">
        <f t="shared" si="4"/>
        <v>46180</v>
      </c>
      <c r="D13" s="70">
        <f t="shared" si="5"/>
        <v>0.33333333333333331</v>
      </c>
      <c r="E13" s="69">
        <f t="shared" si="6"/>
        <v>46181</v>
      </c>
      <c r="F13" s="70">
        <f t="shared" si="7"/>
        <v>0.33333333333333331</v>
      </c>
      <c r="G13" s="71">
        <f t="shared" si="8"/>
        <v>1</v>
      </c>
      <c r="H13" s="585">
        <f t="shared" si="2"/>
        <v>29732.04</v>
      </c>
      <c r="I13" s="585">
        <v>35395.15</v>
      </c>
      <c r="J13" s="587">
        <f t="shared" si="0"/>
        <v>5663.1100000000006</v>
      </c>
      <c r="K13" s="86">
        <f t="shared" si="1"/>
        <v>235.9629166666667</v>
      </c>
      <c r="L13" s="96"/>
      <c r="O13" s="4"/>
    </row>
    <row r="14" spans="1:15">
      <c r="A14" s="73">
        <f t="shared" si="3"/>
        <v>8</v>
      </c>
      <c r="B14" s="69">
        <f t="shared" si="3"/>
        <v>46181</v>
      </c>
      <c r="C14" s="69">
        <f t="shared" si="4"/>
        <v>46181</v>
      </c>
      <c r="D14" s="70">
        <f t="shared" si="5"/>
        <v>0.33333333333333331</v>
      </c>
      <c r="E14" s="69">
        <f t="shared" si="6"/>
        <v>46182</v>
      </c>
      <c r="F14" s="70">
        <f t="shared" si="7"/>
        <v>0.33333333333333331</v>
      </c>
      <c r="G14" s="71">
        <f t="shared" si="8"/>
        <v>1</v>
      </c>
      <c r="H14" s="585">
        <f t="shared" si="2"/>
        <v>35395.15</v>
      </c>
      <c r="I14" s="72">
        <v>41649.199999999997</v>
      </c>
      <c r="J14" s="587">
        <f t="shared" si="0"/>
        <v>6254.0499999999956</v>
      </c>
      <c r="K14" s="86">
        <f t="shared" si="1"/>
        <v>260.5854166666665</v>
      </c>
      <c r="L14" s="96"/>
      <c r="O14" s="4"/>
    </row>
    <row r="15" spans="1:15">
      <c r="A15" s="73">
        <f t="shared" si="3"/>
        <v>9</v>
      </c>
      <c r="B15" s="69">
        <f t="shared" si="3"/>
        <v>46182</v>
      </c>
      <c r="C15" s="69">
        <f t="shared" si="4"/>
        <v>46182</v>
      </c>
      <c r="D15" s="70">
        <f t="shared" si="5"/>
        <v>0.33333333333333331</v>
      </c>
      <c r="E15" s="69">
        <f t="shared" si="6"/>
        <v>46183</v>
      </c>
      <c r="F15" s="70">
        <f t="shared" si="7"/>
        <v>0.33333333333333331</v>
      </c>
      <c r="G15" s="71">
        <f t="shared" si="8"/>
        <v>1</v>
      </c>
      <c r="H15" s="585">
        <f t="shared" si="2"/>
        <v>41649.199999999997</v>
      </c>
      <c r="I15" s="586">
        <v>48651.25</v>
      </c>
      <c r="J15" s="587">
        <f t="shared" si="0"/>
        <v>7002.0500000000029</v>
      </c>
      <c r="K15" s="86">
        <f t="shared" si="1"/>
        <v>291.75208333333347</v>
      </c>
      <c r="L15" s="96"/>
    </row>
    <row r="16" spans="1:15">
      <c r="A16" s="73">
        <f t="shared" si="3"/>
        <v>10</v>
      </c>
      <c r="B16" s="69">
        <f t="shared" si="3"/>
        <v>46183</v>
      </c>
      <c r="C16" s="69">
        <f t="shared" si="4"/>
        <v>46183</v>
      </c>
      <c r="D16" s="70">
        <f t="shared" si="5"/>
        <v>0.33333333333333331</v>
      </c>
      <c r="E16" s="69">
        <f t="shared" si="6"/>
        <v>46184</v>
      </c>
      <c r="F16" s="70">
        <f t="shared" si="7"/>
        <v>0.33333333333333331</v>
      </c>
      <c r="G16" s="71">
        <f t="shared" si="8"/>
        <v>1</v>
      </c>
      <c r="H16" s="585">
        <f t="shared" si="2"/>
        <v>48651.25</v>
      </c>
      <c r="I16" s="586">
        <v>54659.199999999997</v>
      </c>
      <c r="J16" s="587">
        <f t="shared" si="0"/>
        <v>6007.9499999999971</v>
      </c>
      <c r="K16" s="86">
        <f t="shared" si="1"/>
        <v>250.33124999999987</v>
      </c>
      <c r="L16" s="96"/>
    </row>
    <row r="17" spans="1:16">
      <c r="A17" s="73">
        <f t="shared" si="3"/>
        <v>11</v>
      </c>
      <c r="B17" s="69">
        <f t="shared" si="3"/>
        <v>46184</v>
      </c>
      <c r="C17" s="69">
        <f t="shared" si="4"/>
        <v>46184</v>
      </c>
      <c r="D17" s="70">
        <f t="shared" si="5"/>
        <v>0.33333333333333331</v>
      </c>
      <c r="E17" s="69">
        <f t="shared" si="6"/>
        <v>46185</v>
      </c>
      <c r="F17" s="70">
        <f t="shared" si="7"/>
        <v>0.33333333333333331</v>
      </c>
      <c r="G17" s="71">
        <f t="shared" si="8"/>
        <v>1</v>
      </c>
      <c r="H17" s="585">
        <f t="shared" si="2"/>
        <v>54659.199999999997</v>
      </c>
      <c r="I17" s="585">
        <v>60441.17</v>
      </c>
      <c r="J17" s="587">
        <f t="shared" si="0"/>
        <v>5781.9700000000012</v>
      </c>
      <c r="K17" s="86">
        <f t="shared" si="1"/>
        <v>240.91541666666672</v>
      </c>
      <c r="L17" s="96"/>
    </row>
    <row r="18" spans="1:16">
      <c r="A18" s="73">
        <f t="shared" si="3"/>
        <v>12</v>
      </c>
      <c r="B18" s="69">
        <f t="shared" si="3"/>
        <v>46185</v>
      </c>
      <c r="C18" s="69">
        <f t="shared" si="4"/>
        <v>46185</v>
      </c>
      <c r="D18" s="70">
        <f t="shared" si="5"/>
        <v>0.33333333333333331</v>
      </c>
      <c r="E18" s="69">
        <f t="shared" si="6"/>
        <v>46186</v>
      </c>
      <c r="F18" s="70">
        <f t="shared" si="7"/>
        <v>0.33333333333333331</v>
      </c>
      <c r="G18" s="71">
        <f t="shared" si="8"/>
        <v>1</v>
      </c>
      <c r="H18" s="585">
        <f t="shared" si="2"/>
        <v>60441.17</v>
      </c>
      <c r="I18" s="585">
        <v>65546.179999999993</v>
      </c>
      <c r="J18" s="587">
        <f t="shared" si="0"/>
        <v>5105.0099999999948</v>
      </c>
      <c r="K18" s="86">
        <f t="shared" si="1"/>
        <v>212.70874999999978</v>
      </c>
      <c r="L18" s="96"/>
    </row>
    <row r="19" spans="1:16">
      <c r="A19" s="73">
        <f t="shared" si="3"/>
        <v>13</v>
      </c>
      <c r="B19" s="69">
        <f t="shared" si="3"/>
        <v>46186</v>
      </c>
      <c r="C19" s="69">
        <f t="shared" si="4"/>
        <v>46186</v>
      </c>
      <c r="D19" s="70">
        <f t="shared" si="5"/>
        <v>0.33333333333333331</v>
      </c>
      <c r="E19" s="69">
        <f t="shared" si="6"/>
        <v>46187</v>
      </c>
      <c r="F19" s="70">
        <f t="shared" si="7"/>
        <v>0.33333333333333331</v>
      </c>
      <c r="G19" s="71">
        <f t="shared" si="8"/>
        <v>1</v>
      </c>
      <c r="H19" s="585">
        <f t="shared" si="2"/>
        <v>65546.179999999993</v>
      </c>
      <c r="I19" s="585">
        <v>69528.600000000006</v>
      </c>
      <c r="J19" s="587">
        <f t="shared" si="0"/>
        <v>3982.4200000000128</v>
      </c>
      <c r="K19" s="86">
        <f t="shared" si="1"/>
        <v>165.93416666666721</v>
      </c>
      <c r="L19" s="96"/>
    </row>
    <row r="20" spans="1:16">
      <c r="A20" s="73">
        <f t="shared" si="3"/>
        <v>14</v>
      </c>
      <c r="B20" s="69">
        <f t="shared" si="3"/>
        <v>46187</v>
      </c>
      <c r="C20" s="69">
        <f t="shared" si="4"/>
        <v>46187</v>
      </c>
      <c r="D20" s="70">
        <f t="shared" si="5"/>
        <v>0.33333333333333331</v>
      </c>
      <c r="E20" s="69">
        <f t="shared" si="6"/>
        <v>46188</v>
      </c>
      <c r="F20" s="70">
        <f t="shared" si="7"/>
        <v>0.33333333333333331</v>
      </c>
      <c r="G20" s="71">
        <f t="shared" si="8"/>
        <v>1</v>
      </c>
      <c r="H20" s="585">
        <f t="shared" si="2"/>
        <v>69528.600000000006</v>
      </c>
      <c r="I20" s="585">
        <v>74957.03</v>
      </c>
      <c r="J20" s="587">
        <f t="shared" si="0"/>
        <v>5428.429999999993</v>
      </c>
      <c r="K20" s="86">
        <f t="shared" si="1"/>
        <v>226.18458333333305</v>
      </c>
      <c r="L20" s="96"/>
    </row>
    <row r="21" spans="1:16">
      <c r="A21" s="73">
        <f t="shared" si="3"/>
        <v>15</v>
      </c>
      <c r="B21" s="69">
        <f t="shared" si="3"/>
        <v>46188</v>
      </c>
      <c r="C21" s="69">
        <f t="shared" si="4"/>
        <v>46188</v>
      </c>
      <c r="D21" s="70">
        <f t="shared" si="5"/>
        <v>0.33333333333333331</v>
      </c>
      <c r="E21" s="69">
        <f t="shared" si="6"/>
        <v>46189</v>
      </c>
      <c r="F21" s="70">
        <f t="shared" si="7"/>
        <v>0.33333333333333331</v>
      </c>
      <c r="G21" s="71">
        <f t="shared" si="8"/>
        <v>1</v>
      </c>
      <c r="H21" s="585">
        <f t="shared" si="2"/>
        <v>74957.03</v>
      </c>
      <c r="I21" s="585">
        <v>80832.13</v>
      </c>
      <c r="J21" s="587">
        <f t="shared" si="0"/>
        <v>5875.1000000000058</v>
      </c>
      <c r="K21" s="86">
        <f t="shared" si="1"/>
        <v>244.79583333333358</v>
      </c>
      <c r="L21" s="96"/>
    </row>
    <row r="22" spans="1:16">
      <c r="A22" s="73">
        <f t="shared" si="3"/>
        <v>16</v>
      </c>
      <c r="B22" s="69">
        <f t="shared" si="3"/>
        <v>46189</v>
      </c>
      <c r="C22" s="69">
        <f t="shared" si="4"/>
        <v>46189</v>
      </c>
      <c r="D22" s="70">
        <f t="shared" si="5"/>
        <v>0.33333333333333331</v>
      </c>
      <c r="E22" s="69">
        <f t="shared" si="6"/>
        <v>46190</v>
      </c>
      <c r="F22" s="70">
        <f t="shared" si="7"/>
        <v>0.33333333333333331</v>
      </c>
      <c r="G22" s="71">
        <f t="shared" si="8"/>
        <v>1</v>
      </c>
      <c r="H22" s="585">
        <f t="shared" si="2"/>
        <v>80832.13</v>
      </c>
      <c r="I22" s="585">
        <v>87782.8</v>
      </c>
      <c r="J22" s="587">
        <f t="shared" si="0"/>
        <v>6950.6699999999983</v>
      </c>
      <c r="K22" s="86">
        <f t="shared" si="1"/>
        <v>289.61124999999993</v>
      </c>
      <c r="L22" s="96"/>
    </row>
    <row r="23" spans="1:16">
      <c r="A23" s="73">
        <f t="shared" si="3"/>
        <v>17</v>
      </c>
      <c r="B23" s="69">
        <f t="shared" si="3"/>
        <v>46190</v>
      </c>
      <c r="C23" s="69">
        <f t="shared" si="4"/>
        <v>46190</v>
      </c>
      <c r="D23" s="70">
        <f t="shared" si="5"/>
        <v>0.33333333333333331</v>
      </c>
      <c r="E23" s="69">
        <f t="shared" si="6"/>
        <v>46191</v>
      </c>
      <c r="F23" s="70">
        <f t="shared" si="7"/>
        <v>0.33333333333333331</v>
      </c>
      <c r="G23" s="71">
        <f t="shared" si="8"/>
        <v>1</v>
      </c>
      <c r="H23" s="585">
        <f t="shared" si="2"/>
        <v>87782.8</v>
      </c>
      <c r="I23" s="585">
        <v>94743.5</v>
      </c>
      <c r="J23" s="587">
        <f t="shared" si="0"/>
        <v>6960.6999999999971</v>
      </c>
      <c r="K23" s="86">
        <f t="shared" si="1"/>
        <v>290.02916666666653</v>
      </c>
      <c r="L23" s="96"/>
    </row>
    <row r="24" spans="1:16">
      <c r="A24" s="73">
        <f t="shared" si="3"/>
        <v>18</v>
      </c>
      <c r="B24" s="69">
        <f t="shared" si="3"/>
        <v>46191</v>
      </c>
      <c r="C24" s="69">
        <f t="shared" si="4"/>
        <v>46191</v>
      </c>
      <c r="D24" s="70">
        <f t="shared" si="5"/>
        <v>0.33333333333333331</v>
      </c>
      <c r="E24" s="69">
        <f t="shared" si="6"/>
        <v>46192</v>
      </c>
      <c r="F24" s="70">
        <f t="shared" si="7"/>
        <v>0.33333333333333331</v>
      </c>
      <c r="G24" s="71">
        <f t="shared" si="8"/>
        <v>1</v>
      </c>
      <c r="H24" s="585">
        <f t="shared" si="2"/>
        <v>94743.5</v>
      </c>
      <c r="I24" s="585">
        <v>102695.03999999999</v>
      </c>
      <c r="J24" s="587">
        <f t="shared" si="0"/>
        <v>7951.5399999999936</v>
      </c>
      <c r="K24" s="86">
        <f t="shared" si="1"/>
        <v>331.31416666666638</v>
      </c>
      <c r="L24" s="96"/>
    </row>
    <row r="25" spans="1:16">
      <c r="A25" s="73">
        <f t="shared" ref="A25:B37" si="9">A24+1</f>
        <v>19</v>
      </c>
      <c r="B25" s="69">
        <f>B24+1</f>
        <v>46192</v>
      </c>
      <c r="C25" s="69">
        <f t="shared" si="4"/>
        <v>46192</v>
      </c>
      <c r="D25" s="70">
        <f t="shared" si="5"/>
        <v>0.33333333333333331</v>
      </c>
      <c r="E25" s="69">
        <f t="shared" si="6"/>
        <v>46193</v>
      </c>
      <c r="F25" s="70">
        <f t="shared" si="7"/>
        <v>0.33333333333333331</v>
      </c>
      <c r="G25" s="71">
        <f t="shared" si="8"/>
        <v>1</v>
      </c>
      <c r="H25" s="585">
        <f t="shared" si="2"/>
        <v>102695.03999999999</v>
      </c>
      <c r="I25" s="585">
        <v>109521.1</v>
      </c>
      <c r="J25" s="587">
        <f t="shared" si="0"/>
        <v>6826.0600000000122</v>
      </c>
      <c r="K25" s="86">
        <f t="shared" si="1"/>
        <v>284.41916666666719</v>
      </c>
      <c r="L25" s="96"/>
    </row>
    <row r="26" spans="1:16">
      <c r="A26" s="73">
        <f t="shared" si="9"/>
        <v>20</v>
      </c>
      <c r="B26" s="69">
        <f>B25+1</f>
        <v>46193</v>
      </c>
      <c r="C26" s="69">
        <f t="shared" si="4"/>
        <v>46193</v>
      </c>
      <c r="D26" s="70">
        <f t="shared" si="5"/>
        <v>0.33333333333333331</v>
      </c>
      <c r="E26" s="69">
        <f t="shared" si="6"/>
        <v>46194</v>
      </c>
      <c r="F26" s="70">
        <f t="shared" si="7"/>
        <v>0.33333333333333331</v>
      </c>
      <c r="G26" s="71">
        <f t="shared" si="8"/>
        <v>1</v>
      </c>
      <c r="H26" s="585">
        <f t="shared" si="2"/>
        <v>109521.1</v>
      </c>
      <c r="I26" s="585">
        <v>118667.44</v>
      </c>
      <c r="J26" s="587">
        <f t="shared" si="0"/>
        <v>9146.3399999999965</v>
      </c>
      <c r="K26" s="86">
        <f t="shared" si="1"/>
        <v>381.09749999999985</v>
      </c>
      <c r="L26" s="96"/>
    </row>
    <row r="27" spans="1:16">
      <c r="A27" s="73">
        <f t="shared" si="9"/>
        <v>21</v>
      </c>
      <c r="B27" s="69">
        <f>B26+1</f>
        <v>46194</v>
      </c>
      <c r="C27" s="69">
        <f t="shared" si="4"/>
        <v>46194</v>
      </c>
      <c r="D27" s="70">
        <f t="shared" si="5"/>
        <v>0.33333333333333331</v>
      </c>
      <c r="E27" s="69">
        <f t="shared" si="6"/>
        <v>46195</v>
      </c>
      <c r="F27" s="70">
        <f t="shared" si="7"/>
        <v>0.33333333333333331</v>
      </c>
      <c r="G27" s="71">
        <f t="shared" si="8"/>
        <v>1</v>
      </c>
      <c r="H27" s="585">
        <f t="shared" si="2"/>
        <v>118667.44</v>
      </c>
      <c r="I27" s="585">
        <v>125657.57</v>
      </c>
      <c r="J27" s="587">
        <f t="shared" si="0"/>
        <v>6990.1300000000047</v>
      </c>
      <c r="K27" s="86">
        <f t="shared" si="1"/>
        <v>291.25541666666686</v>
      </c>
      <c r="L27" s="96"/>
    </row>
    <row r="28" spans="1:16">
      <c r="A28" s="73">
        <f t="shared" si="9"/>
        <v>22</v>
      </c>
      <c r="B28" s="69">
        <f t="shared" si="9"/>
        <v>46195</v>
      </c>
      <c r="C28" s="69">
        <f t="shared" si="4"/>
        <v>46195</v>
      </c>
      <c r="D28" s="70">
        <f t="shared" si="5"/>
        <v>0.33333333333333331</v>
      </c>
      <c r="E28" s="69">
        <f t="shared" si="6"/>
        <v>46196</v>
      </c>
      <c r="F28" s="70">
        <f t="shared" si="7"/>
        <v>0.33333333333333331</v>
      </c>
      <c r="G28" s="71">
        <f t="shared" si="8"/>
        <v>1</v>
      </c>
      <c r="H28" s="585">
        <f t="shared" si="2"/>
        <v>125657.57</v>
      </c>
      <c r="I28" s="585">
        <v>133495.5</v>
      </c>
      <c r="J28" s="587">
        <f t="shared" si="0"/>
        <v>7837.929999999993</v>
      </c>
      <c r="K28" s="86">
        <f t="shared" si="1"/>
        <v>326.58041666666639</v>
      </c>
      <c r="L28" s="96"/>
      <c r="M28" s="46"/>
      <c r="N28" s="95"/>
    </row>
    <row r="29" spans="1:16">
      <c r="A29" s="73">
        <f t="shared" si="9"/>
        <v>23</v>
      </c>
      <c r="B29" s="69">
        <f t="shared" si="9"/>
        <v>46196</v>
      </c>
      <c r="C29" s="69">
        <f t="shared" si="4"/>
        <v>46196</v>
      </c>
      <c r="D29" s="70">
        <f t="shared" si="5"/>
        <v>0.33333333333333331</v>
      </c>
      <c r="E29" s="69">
        <f t="shared" si="6"/>
        <v>46197</v>
      </c>
      <c r="F29" s="70">
        <f t="shared" si="7"/>
        <v>0.33333333333333331</v>
      </c>
      <c r="G29" s="71">
        <f t="shared" si="8"/>
        <v>1</v>
      </c>
      <c r="H29" s="585">
        <f t="shared" si="2"/>
        <v>133495.5</v>
      </c>
      <c r="I29" s="585">
        <v>141776.60999999999</v>
      </c>
      <c r="J29" s="587">
        <f t="shared" si="0"/>
        <v>8281.109999999986</v>
      </c>
      <c r="K29" s="86">
        <f t="shared" si="1"/>
        <v>345.04624999999942</v>
      </c>
      <c r="L29" s="96"/>
      <c r="M29" s="46"/>
      <c r="N29" s="95"/>
    </row>
    <row r="30" spans="1:16">
      <c r="A30" s="73">
        <f t="shared" si="9"/>
        <v>24</v>
      </c>
      <c r="B30" s="69">
        <f t="shared" si="9"/>
        <v>46197</v>
      </c>
      <c r="C30" s="69">
        <f t="shared" si="4"/>
        <v>46197</v>
      </c>
      <c r="D30" s="70">
        <f t="shared" si="5"/>
        <v>0.33333333333333331</v>
      </c>
      <c r="E30" s="69">
        <f t="shared" si="6"/>
        <v>46198</v>
      </c>
      <c r="F30" s="70">
        <f t="shared" si="7"/>
        <v>0.33333333333333331</v>
      </c>
      <c r="G30" s="71">
        <f t="shared" si="8"/>
        <v>1</v>
      </c>
      <c r="H30" s="585">
        <f t="shared" si="2"/>
        <v>141776.60999999999</v>
      </c>
      <c r="I30" s="585">
        <v>149588.92000000001</v>
      </c>
      <c r="J30" s="587">
        <f t="shared" si="0"/>
        <v>7812.3100000000268</v>
      </c>
      <c r="K30" s="86">
        <f t="shared" si="1"/>
        <v>325.51291666666776</v>
      </c>
      <c r="L30" s="96"/>
      <c r="M30" s="46"/>
      <c r="N30" s="95"/>
    </row>
    <row r="31" spans="1:16">
      <c r="A31" s="73">
        <f t="shared" si="9"/>
        <v>25</v>
      </c>
      <c r="B31" s="69">
        <f t="shared" si="9"/>
        <v>46198</v>
      </c>
      <c r="C31" s="69">
        <f t="shared" si="4"/>
        <v>46198</v>
      </c>
      <c r="D31" s="70">
        <f t="shared" si="5"/>
        <v>0.33333333333333331</v>
      </c>
      <c r="E31" s="69">
        <f t="shared" si="6"/>
        <v>46199</v>
      </c>
      <c r="F31" s="70">
        <f t="shared" si="7"/>
        <v>0.33333333333333331</v>
      </c>
      <c r="G31" s="71">
        <f t="shared" si="8"/>
        <v>1</v>
      </c>
      <c r="H31" s="585">
        <f t="shared" si="2"/>
        <v>149588.92000000001</v>
      </c>
      <c r="I31" s="585">
        <v>158751.16</v>
      </c>
      <c r="J31" s="587">
        <f t="shared" si="0"/>
        <v>9162.2399999999907</v>
      </c>
      <c r="K31" s="86">
        <f t="shared" si="1"/>
        <v>381.75999999999959</v>
      </c>
      <c r="L31" s="96"/>
      <c r="M31" s="46"/>
      <c r="N31" s="95"/>
      <c r="P31" s="46"/>
    </row>
    <row r="32" spans="1:16">
      <c r="A32" s="73">
        <f t="shared" si="9"/>
        <v>26</v>
      </c>
      <c r="B32" s="69">
        <f t="shared" si="9"/>
        <v>46199</v>
      </c>
      <c r="C32" s="69">
        <f t="shared" si="4"/>
        <v>46199</v>
      </c>
      <c r="D32" s="70">
        <f t="shared" si="5"/>
        <v>0.33333333333333331</v>
      </c>
      <c r="E32" s="69">
        <f t="shared" si="6"/>
        <v>46200</v>
      </c>
      <c r="F32" s="70">
        <f t="shared" si="7"/>
        <v>0.33333333333333331</v>
      </c>
      <c r="G32" s="71">
        <f t="shared" si="8"/>
        <v>1</v>
      </c>
      <c r="H32" s="585">
        <f t="shared" si="2"/>
        <v>158751.16</v>
      </c>
      <c r="I32" s="585">
        <v>165655.31</v>
      </c>
      <c r="J32" s="587">
        <f t="shared" si="0"/>
        <v>6904.1499999999942</v>
      </c>
      <c r="K32" s="86">
        <f t="shared" si="1"/>
        <v>287.67291666666642</v>
      </c>
      <c r="L32" s="96"/>
      <c r="N32" s="95"/>
    </row>
    <row r="33" spans="1:14">
      <c r="A33" s="73">
        <f t="shared" si="9"/>
        <v>27</v>
      </c>
      <c r="B33" s="69">
        <f t="shared" si="9"/>
        <v>46200</v>
      </c>
      <c r="C33" s="69">
        <f t="shared" si="4"/>
        <v>46200</v>
      </c>
      <c r="D33" s="70">
        <f t="shared" si="5"/>
        <v>0.33333333333333331</v>
      </c>
      <c r="E33" s="69">
        <f t="shared" si="6"/>
        <v>46201</v>
      </c>
      <c r="F33" s="70">
        <f t="shared" si="7"/>
        <v>0.33333333333333331</v>
      </c>
      <c r="G33" s="71">
        <f t="shared" si="8"/>
        <v>1</v>
      </c>
      <c r="H33" s="585">
        <f t="shared" si="2"/>
        <v>165655.31</v>
      </c>
      <c r="I33" s="585">
        <v>170863.62</v>
      </c>
      <c r="J33" s="587">
        <f t="shared" si="0"/>
        <v>5208.3099999999977</v>
      </c>
      <c r="K33" s="86">
        <f t="shared" si="1"/>
        <v>217.01291666666657</v>
      </c>
      <c r="L33" s="96"/>
      <c r="N33" s="95"/>
    </row>
    <row r="34" spans="1:14">
      <c r="A34" s="73">
        <f t="shared" si="9"/>
        <v>28</v>
      </c>
      <c r="B34" s="69">
        <f t="shared" si="9"/>
        <v>46201</v>
      </c>
      <c r="C34" s="69">
        <f t="shared" si="4"/>
        <v>46201</v>
      </c>
      <c r="D34" s="70">
        <f t="shared" si="5"/>
        <v>0.33333333333333331</v>
      </c>
      <c r="E34" s="69">
        <f t="shared" si="6"/>
        <v>46202</v>
      </c>
      <c r="F34" s="70">
        <f t="shared" si="7"/>
        <v>0.33333333333333331</v>
      </c>
      <c r="G34" s="71">
        <f t="shared" si="8"/>
        <v>1</v>
      </c>
      <c r="H34" s="585">
        <f t="shared" si="2"/>
        <v>170863.62</v>
      </c>
      <c r="I34" s="585">
        <v>176338.32</v>
      </c>
      <c r="J34" s="587">
        <f t="shared" si="0"/>
        <v>5474.7000000000116</v>
      </c>
      <c r="K34" s="86">
        <f t="shared" si="1"/>
        <v>228.11250000000049</v>
      </c>
      <c r="L34" s="96"/>
    </row>
    <row r="35" spans="1:14">
      <c r="A35" s="73">
        <f t="shared" si="9"/>
        <v>29</v>
      </c>
      <c r="B35" s="69">
        <f t="shared" si="9"/>
        <v>46202</v>
      </c>
      <c r="C35" s="69">
        <f t="shared" si="4"/>
        <v>46202</v>
      </c>
      <c r="D35" s="70">
        <f t="shared" si="5"/>
        <v>0.33333333333333331</v>
      </c>
      <c r="E35" s="69">
        <f t="shared" si="6"/>
        <v>46203</v>
      </c>
      <c r="F35" s="70">
        <f t="shared" si="7"/>
        <v>0.33333333333333331</v>
      </c>
      <c r="G35" s="71">
        <f t="shared" si="8"/>
        <v>1</v>
      </c>
      <c r="H35" s="585">
        <f t="shared" si="2"/>
        <v>176338.32</v>
      </c>
      <c r="I35" s="585">
        <v>182730.02</v>
      </c>
      <c r="J35" s="587">
        <f t="shared" si="0"/>
        <v>6391.6999999999825</v>
      </c>
      <c r="K35" s="86">
        <f t="shared" si="1"/>
        <v>266.32083333333259</v>
      </c>
      <c r="L35" s="96"/>
    </row>
    <row r="36" spans="1:14">
      <c r="A36" s="73">
        <f t="shared" si="9"/>
        <v>30</v>
      </c>
      <c r="B36" s="69">
        <f t="shared" si="9"/>
        <v>46203</v>
      </c>
      <c r="C36" s="69">
        <f t="shared" si="4"/>
        <v>46203</v>
      </c>
      <c r="D36" s="70">
        <f t="shared" si="5"/>
        <v>0.33333333333333331</v>
      </c>
      <c r="E36" s="69">
        <f t="shared" si="6"/>
        <v>46204</v>
      </c>
      <c r="F36" s="70">
        <f t="shared" si="7"/>
        <v>0.33333333333333331</v>
      </c>
      <c r="G36" s="71">
        <f t="shared" si="8"/>
        <v>1</v>
      </c>
      <c r="H36" s="585">
        <f t="shared" si="2"/>
        <v>182730.02</v>
      </c>
      <c r="I36" s="585">
        <v>191246.79</v>
      </c>
      <c r="J36" s="587">
        <f t="shared" si="0"/>
        <v>8516.7700000000186</v>
      </c>
      <c r="K36" s="86">
        <f t="shared" si="1"/>
        <v>354.86541666666744</v>
      </c>
      <c r="L36" s="96"/>
    </row>
    <row r="37" spans="1:14">
      <c r="A37" s="73">
        <f t="shared" si="9"/>
        <v>31</v>
      </c>
      <c r="B37" s="69">
        <f t="shared" si="9"/>
        <v>46204</v>
      </c>
      <c r="C37" s="69">
        <f t="shared" si="4"/>
        <v>46204</v>
      </c>
      <c r="D37" s="70">
        <f t="shared" si="5"/>
        <v>0.33333333333333331</v>
      </c>
      <c r="E37" s="69">
        <f t="shared" si="6"/>
        <v>46205</v>
      </c>
      <c r="F37" s="70">
        <f t="shared" si="7"/>
        <v>0.33333333333333331</v>
      </c>
      <c r="G37" s="71">
        <f t="shared" si="8"/>
        <v>1</v>
      </c>
      <c r="H37" s="585"/>
      <c r="I37" s="585"/>
      <c r="J37" s="587">
        <f t="shared" si="0"/>
        <v>0</v>
      </c>
      <c r="K37" s="86">
        <f t="shared" si="1"/>
        <v>0</v>
      </c>
      <c r="L37" s="36"/>
    </row>
    <row r="38" spans="1:14" ht="15.75" thickBot="1">
      <c r="A38" s="73"/>
      <c r="B38" s="69"/>
      <c r="C38" s="69"/>
      <c r="D38" s="70"/>
      <c r="E38" s="69"/>
      <c r="F38" s="70"/>
      <c r="G38" s="71"/>
      <c r="H38" s="72"/>
      <c r="I38" s="72"/>
      <c r="J38" s="72"/>
      <c r="K38" s="86"/>
      <c r="L38" s="96"/>
    </row>
    <row r="39" spans="1:14" ht="15.75" thickTop="1">
      <c r="A39" s="77" t="s">
        <v>7</v>
      </c>
      <c r="B39" s="78"/>
      <c r="C39" s="78"/>
      <c r="D39" s="78"/>
      <c r="E39" s="78"/>
      <c r="F39" s="78"/>
      <c r="G39" s="79">
        <f>SUM(G7:G34)</f>
        <v>28.083333333333332</v>
      </c>
      <c r="H39" s="80"/>
      <c r="I39" s="80"/>
      <c r="J39" s="88">
        <f>SUM(J7:J38)</f>
        <v>191246.79</v>
      </c>
      <c r="K39" s="88">
        <f>AVERAGE(K7:K34)</f>
        <v>262.40821428571428</v>
      </c>
      <c r="L39" s="89"/>
    </row>
    <row r="40" spans="1:14" ht="15.75" thickBot="1">
      <c r="A40" s="81" t="s">
        <v>125</v>
      </c>
      <c r="B40" s="82"/>
      <c r="C40" s="82"/>
      <c r="D40" s="82"/>
      <c r="E40" s="82"/>
      <c r="F40" s="82"/>
      <c r="G40" s="83">
        <f>G39/SUMPRODUCT((G7:G34&gt;0)*1)</f>
        <v>1.0029761904761905</v>
      </c>
      <c r="H40" s="84"/>
      <c r="I40" s="84"/>
      <c r="J40" s="84"/>
      <c r="K40" s="84">
        <f>K39/SUMPRODUCT((K7:K34&gt;0)*1)</f>
        <v>9.3717219387755097</v>
      </c>
      <c r="L40" s="90"/>
    </row>
  </sheetData>
  <mergeCells count="9">
    <mergeCell ref="A5:A6"/>
    <mergeCell ref="B5:B6"/>
    <mergeCell ref="C5:D5"/>
    <mergeCell ref="L5:L6"/>
    <mergeCell ref="E5:F5"/>
    <mergeCell ref="G5:G6"/>
    <mergeCell ref="H5:I5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3" ySplit="6" topLeftCell="D7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172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66.758333333331393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70">
        <v>0.33333333333333298</v>
      </c>
      <c r="E7" s="68">
        <f>C7+1</f>
        <v>46175</v>
      </c>
      <c r="F7" s="70">
        <v>0.33333333333333298</v>
      </c>
      <c r="G7" s="71">
        <f>IFERROR(((E7-C7)+(F7-D7)),"")</f>
        <v>1</v>
      </c>
      <c r="H7" s="195">
        <v>594522.31999999995</v>
      </c>
      <c r="I7" s="72">
        <v>594619.1</v>
      </c>
      <c r="J7" s="72">
        <f t="shared" ref="J7:J12" si="0">I7-H7</f>
        <v>96.78000000002794</v>
      </c>
      <c r="K7" s="86">
        <f t="shared" ref="K7:K12" si="1">J7/24</f>
        <v>4.0325000000011642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0.33333333333333298</v>
      </c>
      <c r="E8" s="69">
        <f>C8+1</f>
        <v>46176</v>
      </c>
      <c r="F8" s="70">
        <v>0.33333333333333298</v>
      </c>
      <c r="G8" s="71">
        <f>IFERROR(((E8-C8)+(F8-D8)),"")</f>
        <v>1</v>
      </c>
      <c r="H8" s="72">
        <f t="shared" ref="H8:H20" si="3">I7</f>
        <v>594619.1</v>
      </c>
      <c r="I8" s="72">
        <v>595845.17000000004</v>
      </c>
      <c r="J8" s="72">
        <f t="shared" si="0"/>
        <v>1226.0700000000652</v>
      </c>
      <c r="K8" s="86">
        <f t="shared" si="1"/>
        <v>51.086250000002714</v>
      </c>
      <c r="L8" s="52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f t="shared" ref="D9" si="5">D8</f>
        <v>0.33333333333333298</v>
      </c>
      <c r="E9" s="69">
        <f t="shared" ref="E9:E36" si="6">C9+1</f>
        <v>46177</v>
      </c>
      <c r="F9" s="70">
        <v>0.33333333333333298</v>
      </c>
      <c r="G9" s="71">
        <f>IFERROR(((E9-C9)+(F9-D9)),"")</f>
        <v>1</v>
      </c>
      <c r="H9" s="72">
        <f t="shared" si="3"/>
        <v>595845.17000000004</v>
      </c>
      <c r="I9" s="72">
        <v>597321.04</v>
      </c>
      <c r="J9" s="72">
        <f t="shared" si="0"/>
        <v>1475.8699999999953</v>
      </c>
      <c r="K9" s="86">
        <f t="shared" si="1"/>
        <v>61.494583333333139</v>
      </c>
      <c r="L9" s="9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v>0.33333333333333298</v>
      </c>
      <c r="E10" s="69">
        <f t="shared" si="6"/>
        <v>46178</v>
      </c>
      <c r="F10" s="70">
        <v>0.33333333333333298</v>
      </c>
      <c r="G10" s="71">
        <f>IFERROR(((E10-C10)+(F10-D10)),"")</f>
        <v>1</v>
      </c>
      <c r="H10" s="72">
        <f t="shared" si="3"/>
        <v>597321.04</v>
      </c>
      <c r="I10" s="72">
        <v>598772.86</v>
      </c>
      <c r="J10" s="72">
        <f t="shared" si="0"/>
        <v>1451.8199999999488</v>
      </c>
      <c r="K10" s="86">
        <f t="shared" si="1"/>
        <v>60.492499999997868</v>
      </c>
      <c r="L10" s="3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v>0.33333333333333298</v>
      </c>
      <c r="E11" s="69">
        <f t="shared" si="6"/>
        <v>46179</v>
      </c>
      <c r="F11" s="70">
        <v>0.33333333333333298</v>
      </c>
      <c r="G11" s="71">
        <f t="shared" ref="G11:G36" si="7">IFERROR(((E11-C11)+(F11-D11)),"")</f>
        <v>1</v>
      </c>
      <c r="H11" s="72">
        <f t="shared" si="3"/>
        <v>598772.86</v>
      </c>
      <c r="I11" s="72">
        <v>599142.43999999994</v>
      </c>
      <c r="J11" s="72">
        <f t="shared" si="0"/>
        <v>369.57999999995809</v>
      </c>
      <c r="K11" s="86">
        <f t="shared" si="1"/>
        <v>15.39916666666492</v>
      </c>
      <c r="L11" s="3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v>0.33333333333333298</v>
      </c>
      <c r="E12" s="69">
        <f t="shared" si="6"/>
        <v>46180</v>
      </c>
      <c r="F12" s="70">
        <v>0.33333333333333298</v>
      </c>
      <c r="G12" s="71">
        <f t="shared" si="7"/>
        <v>1</v>
      </c>
      <c r="H12" s="72">
        <f t="shared" si="3"/>
        <v>599142.43999999994</v>
      </c>
      <c r="I12" s="72">
        <v>599142.43999999994</v>
      </c>
      <c r="J12" s="72">
        <f t="shared" si="0"/>
        <v>0</v>
      </c>
      <c r="K12" s="86">
        <f t="shared" si="1"/>
        <v>0</v>
      </c>
      <c r="L12" s="621" t="s">
        <v>163</v>
      </c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v>0.33333333333333298</v>
      </c>
      <c r="E13" s="69">
        <f t="shared" si="6"/>
        <v>46181</v>
      </c>
      <c r="F13" s="70">
        <v>0.33333333333333298</v>
      </c>
      <c r="G13" s="71">
        <f t="shared" si="7"/>
        <v>1</v>
      </c>
      <c r="H13" s="72">
        <f t="shared" si="3"/>
        <v>599142.43999999994</v>
      </c>
      <c r="I13" s="72">
        <v>599143.15</v>
      </c>
      <c r="J13" s="72">
        <f t="shared" ref="J13" si="8">I13-H13</f>
        <v>0.71000000007916242</v>
      </c>
      <c r="K13" s="86">
        <f t="shared" ref="K13" si="9">J13/24</f>
        <v>2.9583333336631767E-2</v>
      </c>
      <c r="L13" s="621" t="s">
        <v>163</v>
      </c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v>0.33333333333333298</v>
      </c>
      <c r="E14" s="69">
        <f t="shared" si="6"/>
        <v>46182</v>
      </c>
      <c r="F14" s="70">
        <v>0.33333333333333298</v>
      </c>
      <c r="G14" s="71">
        <f t="shared" si="7"/>
        <v>1</v>
      </c>
      <c r="H14" s="72">
        <f t="shared" si="3"/>
        <v>599143.15</v>
      </c>
      <c r="I14" s="72">
        <v>599601.22</v>
      </c>
      <c r="J14" s="72">
        <f t="shared" ref="J14" si="10">I14-H14</f>
        <v>458.06999999994878</v>
      </c>
      <c r="K14" s="86">
        <f t="shared" ref="K14" si="11">J14/24</f>
        <v>19.086249999997865</v>
      </c>
      <c r="L14" s="96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v>0.33333333333333298</v>
      </c>
      <c r="E15" s="69">
        <f t="shared" si="6"/>
        <v>46183</v>
      </c>
      <c r="F15" s="70">
        <v>0.33333333333333298</v>
      </c>
      <c r="G15" s="71">
        <f t="shared" si="7"/>
        <v>1</v>
      </c>
      <c r="H15" s="72">
        <f t="shared" si="3"/>
        <v>599601.22</v>
      </c>
      <c r="I15" s="72">
        <v>600063.23</v>
      </c>
      <c r="J15" s="72">
        <f t="shared" ref="J15:J36" si="12">I15-H15</f>
        <v>462.01000000000931</v>
      </c>
      <c r="K15" s="86">
        <f t="shared" ref="K15:K36" si="13">J15/24</f>
        <v>19.250416666667054</v>
      </c>
      <c r="L15" s="96"/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v>0.33333333333333298</v>
      </c>
      <c r="E16" s="69">
        <f t="shared" si="6"/>
        <v>46184</v>
      </c>
      <c r="F16" s="70">
        <v>0.33333333333333298</v>
      </c>
      <c r="G16" s="71">
        <f t="shared" si="7"/>
        <v>1</v>
      </c>
      <c r="H16" s="72">
        <f t="shared" si="3"/>
        <v>600063.23</v>
      </c>
      <c r="I16" s="72">
        <v>600496.51</v>
      </c>
      <c r="J16" s="72">
        <f t="shared" si="12"/>
        <v>433.28000000002794</v>
      </c>
      <c r="K16" s="86">
        <f t="shared" si="13"/>
        <v>18.053333333334496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v>0.33333333333333298</v>
      </c>
      <c r="E17" s="69">
        <f t="shared" si="6"/>
        <v>46185</v>
      </c>
      <c r="F17" s="70">
        <v>0.33333333333333298</v>
      </c>
      <c r="G17" s="71">
        <f t="shared" si="7"/>
        <v>1</v>
      </c>
      <c r="H17" s="72">
        <f t="shared" si="3"/>
        <v>600496.51</v>
      </c>
      <c r="I17" s="72">
        <v>600915.07999999996</v>
      </c>
      <c r="J17" s="72">
        <f t="shared" si="12"/>
        <v>418.56999999994878</v>
      </c>
      <c r="K17" s="86">
        <f t="shared" si="13"/>
        <v>17.440416666664532</v>
      </c>
      <c r="L17" s="9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v>0.33333333333333298</v>
      </c>
      <c r="E18" s="69">
        <f t="shared" si="6"/>
        <v>46186</v>
      </c>
      <c r="F18" s="70">
        <v>0.33333333333333298</v>
      </c>
      <c r="G18" s="71">
        <f t="shared" si="7"/>
        <v>1</v>
      </c>
      <c r="H18" s="72">
        <f t="shared" si="3"/>
        <v>600915.07999999996</v>
      </c>
      <c r="I18" s="72">
        <v>601309.77</v>
      </c>
      <c r="J18" s="72">
        <f t="shared" si="12"/>
        <v>394.69000000006054</v>
      </c>
      <c r="K18" s="86">
        <f t="shared" si="13"/>
        <v>16.445416666669189</v>
      </c>
      <c r="L18" s="9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v>0.33333333333333298</v>
      </c>
      <c r="E19" s="69">
        <f t="shared" si="6"/>
        <v>46187</v>
      </c>
      <c r="F19" s="70">
        <v>0.33333333333333298</v>
      </c>
      <c r="G19" s="71">
        <f t="shared" si="7"/>
        <v>1</v>
      </c>
      <c r="H19" s="72">
        <f t="shared" si="3"/>
        <v>601309.77</v>
      </c>
      <c r="I19" s="72">
        <v>601347.06000000006</v>
      </c>
      <c r="J19" s="72">
        <f t="shared" si="12"/>
        <v>37.290000000037253</v>
      </c>
      <c r="K19" s="86">
        <f t="shared" si="13"/>
        <v>1.5537500000015523</v>
      </c>
      <c r="L19" s="96"/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v>0.33333333333333298</v>
      </c>
      <c r="E20" s="69">
        <f t="shared" si="6"/>
        <v>46188</v>
      </c>
      <c r="F20" s="70">
        <v>0.33333333333333298</v>
      </c>
      <c r="G20" s="71">
        <f t="shared" si="7"/>
        <v>1</v>
      </c>
      <c r="H20" s="72">
        <f t="shared" si="3"/>
        <v>601347.06000000006</v>
      </c>
      <c r="I20" s="72">
        <v>601347.06000000006</v>
      </c>
      <c r="J20" s="72">
        <f t="shared" si="12"/>
        <v>0</v>
      </c>
      <c r="K20" s="86">
        <f t="shared" si="13"/>
        <v>0</v>
      </c>
      <c r="L20" s="621" t="s">
        <v>163</v>
      </c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v>0.33333333333333298</v>
      </c>
      <c r="E21" s="69">
        <f t="shared" si="6"/>
        <v>46189</v>
      </c>
      <c r="F21" s="70">
        <v>0.33333333333333298</v>
      </c>
      <c r="G21" s="71">
        <f t="shared" si="7"/>
        <v>1</v>
      </c>
      <c r="H21" s="72">
        <f t="shared" ref="H21:H26" si="14">I20</f>
        <v>601347.06000000006</v>
      </c>
      <c r="I21" s="72">
        <v>601347.06000000006</v>
      </c>
      <c r="J21" s="72">
        <f t="shared" ref="J21" si="15">I21-H21</f>
        <v>0</v>
      </c>
      <c r="K21" s="86">
        <f t="shared" ref="K21" si="16">J21/24</f>
        <v>0</v>
      </c>
      <c r="L21" s="621" t="s">
        <v>163</v>
      </c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v>0.33333333333333298</v>
      </c>
      <c r="E22" s="69">
        <f t="shared" si="6"/>
        <v>46190</v>
      </c>
      <c r="F22" s="70">
        <v>0.33333333333333298</v>
      </c>
      <c r="G22" s="71">
        <f t="shared" si="7"/>
        <v>1</v>
      </c>
      <c r="H22" s="72">
        <f t="shared" si="14"/>
        <v>601347.06000000006</v>
      </c>
      <c r="I22" s="72">
        <v>602949.26</v>
      </c>
      <c r="J22" s="72">
        <f t="shared" si="12"/>
        <v>1602.1999999999534</v>
      </c>
      <c r="K22" s="86">
        <f t="shared" si="13"/>
        <v>66.758333333331393</v>
      </c>
      <c r="L22" s="96"/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v>0.33333333333333298</v>
      </c>
      <c r="E23" s="69">
        <f t="shared" si="6"/>
        <v>46191</v>
      </c>
      <c r="F23" s="70">
        <v>0.33333333333333298</v>
      </c>
      <c r="G23" s="71">
        <f t="shared" si="7"/>
        <v>1</v>
      </c>
      <c r="H23" s="72">
        <f t="shared" si="14"/>
        <v>602949.26</v>
      </c>
      <c r="I23" s="72">
        <v>604374.71</v>
      </c>
      <c r="J23" s="72">
        <f t="shared" si="12"/>
        <v>1425.4499999999534</v>
      </c>
      <c r="K23" s="86">
        <f t="shared" si="13"/>
        <v>59.393749999998057</v>
      </c>
      <c r="L23" s="96"/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v>0.33333333333333298</v>
      </c>
      <c r="E24" s="69">
        <f t="shared" si="6"/>
        <v>46192</v>
      </c>
      <c r="F24" s="70">
        <v>0.33333333333333298</v>
      </c>
      <c r="G24" s="71">
        <f t="shared" si="7"/>
        <v>1</v>
      </c>
      <c r="H24" s="72">
        <f t="shared" si="14"/>
        <v>604374.71</v>
      </c>
      <c r="I24" s="72">
        <v>605864.81000000006</v>
      </c>
      <c r="J24" s="72">
        <f t="shared" ref="J24" si="17">I24-H24</f>
        <v>1490.1000000000931</v>
      </c>
      <c r="K24" s="86">
        <f t="shared" ref="K24" si="18">J24/24</f>
        <v>62.087500000003878</v>
      </c>
      <c r="L24" s="96"/>
    </row>
    <row r="25" spans="1:14">
      <c r="A25" s="73">
        <f t="shared" ref="A25:B36" si="19">A24+1</f>
        <v>19</v>
      </c>
      <c r="B25" s="69">
        <f t="shared" si="19"/>
        <v>46192</v>
      </c>
      <c r="C25" s="69">
        <f t="shared" si="2"/>
        <v>46192</v>
      </c>
      <c r="D25" s="70">
        <v>0.33333333333333298</v>
      </c>
      <c r="E25" s="69">
        <f t="shared" si="6"/>
        <v>46193</v>
      </c>
      <c r="F25" s="70">
        <v>0.33333333333333298</v>
      </c>
      <c r="G25" s="71">
        <f t="shared" si="7"/>
        <v>1</v>
      </c>
      <c r="H25" s="72">
        <f t="shared" si="14"/>
        <v>605864.81000000006</v>
      </c>
      <c r="I25" s="72">
        <v>606325.29</v>
      </c>
      <c r="J25" s="72">
        <f t="shared" ref="J25" si="20">I25-H25</f>
        <v>460.47999999998137</v>
      </c>
      <c r="K25" s="86">
        <f t="shared" ref="K25" si="21">J25/24</f>
        <v>19.186666666665889</v>
      </c>
      <c r="L25" s="96"/>
    </row>
    <row r="26" spans="1:14">
      <c r="A26" s="73">
        <f t="shared" si="19"/>
        <v>20</v>
      </c>
      <c r="B26" s="69">
        <f t="shared" si="19"/>
        <v>46193</v>
      </c>
      <c r="C26" s="69">
        <f t="shared" si="2"/>
        <v>46193</v>
      </c>
      <c r="D26" s="70">
        <v>0.33333333333333298</v>
      </c>
      <c r="E26" s="69">
        <f t="shared" si="6"/>
        <v>46194</v>
      </c>
      <c r="F26" s="70">
        <v>0.33333333333333298</v>
      </c>
      <c r="G26" s="71">
        <f t="shared" si="7"/>
        <v>1</v>
      </c>
      <c r="H26" s="72">
        <f t="shared" si="14"/>
        <v>606325.29</v>
      </c>
      <c r="I26" s="72">
        <v>606325.29</v>
      </c>
      <c r="J26" s="72">
        <f t="shared" si="12"/>
        <v>0</v>
      </c>
      <c r="K26" s="86">
        <f t="shared" si="13"/>
        <v>0</v>
      </c>
      <c r="L26" s="96" t="s">
        <v>163</v>
      </c>
    </row>
    <row r="27" spans="1:14">
      <c r="A27" s="73">
        <f t="shared" si="19"/>
        <v>21</v>
      </c>
      <c r="B27" s="69">
        <f t="shared" si="19"/>
        <v>46194</v>
      </c>
      <c r="C27" s="69">
        <f t="shared" si="2"/>
        <v>46194</v>
      </c>
      <c r="D27" s="70">
        <v>0.33333333333333298</v>
      </c>
      <c r="E27" s="69">
        <f t="shared" si="6"/>
        <v>46195</v>
      </c>
      <c r="F27" s="70">
        <v>0.33333333333333298</v>
      </c>
      <c r="G27" s="71">
        <f t="shared" si="7"/>
        <v>1</v>
      </c>
      <c r="H27" s="72">
        <f t="shared" ref="H27:H31" si="22">I26</f>
        <v>606325.29</v>
      </c>
      <c r="I27" s="72">
        <v>606325.29</v>
      </c>
      <c r="J27" s="72">
        <f t="shared" ref="J27" si="23">I27-H27</f>
        <v>0</v>
      </c>
      <c r="K27" s="86">
        <f t="shared" ref="K27" si="24">J27/24</f>
        <v>0</v>
      </c>
      <c r="L27" s="96" t="s">
        <v>163</v>
      </c>
    </row>
    <row r="28" spans="1:14">
      <c r="A28" s="73">
        <f t="shared" si="19"/>
        <v>22</v>
      </c>
      <c r="B28" s="69">
        <f t="shared" si="19"/>
        <v>46195</v>
      </c>
      <c r="C28" s="69">
        <f t="shared" si="2"/>
        <v>46195</v>
      </c>
      <c r="D28" s="70">
        <v>0.33333333333333298</v>
      </c>
      <c r="E28" s="69">
        <f t="shared" si="6"/>
        <v>46196</v>
      </c>
      <c r="F28" s="70">
        <v>0.33333333333333298</v>
      </c>
      <c r="G28" s="71">
        <f t="shared" si="7"/>
        <v>1</v>
      </c>
      <c r="H28" s="72">
        <f t="shared" si="22"/>
        <v>606325.29</v>
      </c>
      <c r="I28" s="72">
        <v>606779.49</v>
      </c>
      <c r="J28" s="72">
        <f t="shared" si="12"/>
        <v>454.19999999995343</v>
      </c>
      <c r="K28" s="86">
        <f t="shared" si="13"/>
        <v>18.924999999998061</v>
      </c>
      <c r="L28" s="96"/>
    </row>
    <row r="29" spans="1:14">
      <c r="A29" s="73">
        <f t="shared" si="19"/>
        <v>23</v>
      </c>
      <c r="B29" s="69">
        <f t="shared" si="19"/>
        <v>46196</v>
      </c>
      <c r="C29" s="69">
        <f t="shared" si="2"/>
        <v>46196</v>
      </c>
      <c r="D29" s="70">
        <v>0.33333333333333298</v>
      </c>
      <c r="E29" s="69">
        <f t="shared" si="6"/>
        <v>46197</v>
      </c>
      <c r="F29" s="70">
        <v>0.33333333333333298</v>
      </c>
      <c r="G29" s="71">
        <f t="shared" si="7"/>
        <v>1</v>
      </c>
      <c r="H29" s="72">
        <f t="shared" si="22"/>
        <v>606779.49</v>
      </c>
      <c r="I29" s="72">
        <v>607215.56999999995</v>
      </c>
      <c r="J29" s="72">
        <f t="shared" si="12"/>
        <v>436.07999999995809</v>
      </c>
      <c r="K29" s="86">
        <f t="shared" si="13"/>
        <v>18.169999999998254</v>
      </c>
      <c r="L29" s="96"/>
    </row>
    <row r="30" spans="1:14">
      <c r="A30" s="73">
        <f t="shared" si="19"/>
        <v>24</v>
      </c>
      <c r="B30" s="69">
        <f t="shared" si="19"/>
        <v>46197</v>
      </c>
      <c r="C30" s="69">
        <f t="shared" si="2"/>
        <v>46197</v>
      </c>
      <c r="D30" s="70">
        <v>0.33333333333333298</v>
      </c>
      <c r="E30" s="69">
        <f t="shared" si="6"/>
        <v>46198</v>
      </c>
      <c r="F30" s="70">
        <v>0.33333333333333298</v>
      </c>
      <c r="G30" s="71">
        <f t="shared" si="7"/>
        <v>1</v>
      </c>
      <c r="H30" s="72">
        <f t="shared" si="22"/>
        <v>607215.56999999995</v>
      </c>
      <c r="I30" s="72">
        <v>607688.5</v>
      </c>
      <c r="J30" s="72">
        <f t="shared" si="12"/>
        <v>472.93000000005122</v>
      </c>
      <c r="K30" s="86">
        <f t="shared" si="13"/>
        <v>19.7054166666688</v>
      </c>
      <c r="L30" s="96"/>
    </row>
    <row r="31" spans="1:14">
      <c r="A31" s="73">
        <f t="shared" si="19"/>
        <v>25</v>
      </c>
      <c r="B31" s="69">
        <f t="shared" si="19"/>
        <v>46198</v>
      </c>
      <c r="C31" s="69">
        <f t="shared" si="2"/>
        <v>46198</v>
      </c>
      <c r="D31" s="70">
        <v>0.33333333333333298</v>
      </c>
      <c r="E31" s="69">
        <f t="shared" si="6"/>
        <v>46199</v>
      </c>
      <c r="F31" s="70">
        <v>0.33333333333333298</v>
      </c>
      <c r="G31" s="71">
        <f t="shared" si="7"/>
        <v>1</v>
      </c>
      <c r="H31" s="72">
        <f t="shared" si="22"/>
        <v>607688.5</v>
      </c>
      <c r="I31" s="72">
        <v>608094.63</v>
      </c>
      <c r="J31" s="72">
        <f t="shared" si="12"/>
        <v>406.13000000000466</v>
      </c>
      <c r="K31" s="86">
        <f t="shared" si="13"/>
        <v>16.922083333333529</v>
      </c>
      <c r="L31" s="504"/>
    </row>
    <row r="32" spans="1:14">
      <c r="A32" s="73">
        <f t="shared" si="19"/>
        <v>26</v>
      </c>
      <c r="B32" s="69">
        <f t="shared" si="19"/>
        <v>46199</v>
      </c>
      <c r="C32" s="69">
        <f t="shared" si="2"/>
        <v>46199</v>
      </c>
      <c r="D32" s="70">
        <v>0.33333333333333298</v>
      </c>
      <c r="E32" s="69">
        <f t="shared" si="6"/>
        <v>46200</v>
      </c>
      <c r="F32" s="70">
        <v>0.33333333333333298</v>
      </c>
      <c r="G32" s="71">
        <f t="shared" si="7"/>
        <v>1</v>
      </c>
      <c r="H32" s="72">
        <f t="shared" ref="H32:H33" si="25">I31</f>
        <v>608094.63</v>
      </c>
      <c r="I32" s="72">
        <v>608451.96</v>
      </c>
      <c r="J32" s="72">
        <f t="shared" si="12"/>
        <v>357.32999999995809</v>
      </c>
      <c r="K32" s="86">
        <f t="shared" si="13"/>
        <v>14.888749999998254</v>
      </c>
      <c r="L32" s="96"/>
    </row>
    <row r="33" spans="1:12">
      <c r="A33" s="73">
        <f t="shared" si="19"/>
        <v>27</v>
      </c>
      <c r="B33" s="69">
        <f t="shared" si="19"/>
        <v>46200</v>
      </c>
      <c r="C33" s="69">
        <f t="shared" si="2"/>
        <v>46200</v>
      </c>
      <c r="D33" s="70">
        <v>0.33333333333333298</v>
      </c>
      <c r="E33" s="69">
        <f t="shared" si="6"/>
        <v>46201</v>
      </c>
      <c r="F33" s="70">
        <v>0.33333333333333298</v>
      </c>
      <c r="G33" s="71">
        <f t="shared" si="7"/>
        <v>1</v>
      </c>
      <c r="H33" s="72">
        <f t="shared" si="25"/>
        <v>608451.96</v>
      </c>
      <c r="I33" s="195">
        <v>608451.96</v>
      </c>
      <c r="J33" s="72">
        <f t="shared" si="12"/>
        <v>0</v>
      </c>
      <c r="K33" s="86">
        <f t="shared" si="13"/>
        <v>0</v>
      </c>
      <c r="L33" s="96" t="s">
        <v>163</v>
      </c>
    </row>
    <row r="34" spans="1:12">
      <c r="A34" s="73">
        <f t="shared" si="19"/>
        <v>28</v>
      </c>
      <c r="B34" s="69">
        <f t="shared" si="19"/>
        <v>46201</v>
      </c>
      <c r="C34" s="69">
        <f t="shared" si="2"/>
        <v>46201</v>
      </c>
      <c r="D34" s="70">
        <v>0.33333333333333298</v>
      </c>
      <c r="E34" s="69">
        <f t="shared" si="6"/>
        <v>46202</v>
      </c>
      <c r="F34" s="70">
        <v>0.33333333333333298</v>
      </c>
      <c r="G34" s="71">
        <f t="shared" si="7"/>
        <v>1</v>
      </c>
      <c r="H34" s="72">
        <f t="shared" ref="H34:H36" si="26">I33</f>
        <v>608451.96</v>
      </c>
      <c r="I34" s="195">
        <v>608451.96</v>
      </c>
      <c r="J34" s="72">
        <f t="shared" ref="J34" si="27">I34-H34</f>
        <v>0</v>
      </c>
      <c r="K34" s="86">
        <f t="shared" ref="K34" si="28">J34/24</f>
        <v>0</v>
      </c>
      <c r="L34" s="96" t="s">
        <v>163</v>
      </c>
    </row>
    <row r="35" spans="1:12">
      <c r="A35" s="73">
        <f t="shared" si="19"/>
        <v>29</v>
      </c>
      <c r="B35" s="69">
        <f t="shared" si="19"/>
        <v>46202</v>
      </c>
      <c r="C35" s="69">
        <f t="shared" si="2"/>
        <v>46202</v>
      </c>
      <c r="D35" s="70">
        <v>0.33333333333333298</v>
      </c>
      <c r="E35" s="69">
        <f t="shared" si="6"/>
        <v>46203</v>
      </c>
      <c r="F35" s="70">
        <v>0.33333333333333298</v>
      </c>
      <c r="G35" s="71">
        <f t="shared" si="7"/>
        <v>1</v>
      </c>
      <c r="H35" s="72">
        <f t="shared" si="26"/>
        <v>608451.96</v>
      </c>
      <c r="I35" s="195">
        <v>609526.43999999994</v>
      </c>
      <c r="J35" s="72">
        <f t="shared" si="12"/>
        <v>1074.4799999999814</v>
      </c>
      <c r="K35" s="86">
        <f t="shared" si="13"/>
        <v>44.769999999999222</v>
      </c>
      <c r="L35" s="96"/>
    </row>
    <row r="36" spans="1:12">
      <c r="A36" s="73">
        <f t="shared" si="19"/>
        <v>30</v>
      </c>
      <c r="B36" s="69">
        <f t="shared" si="19"/>
        <v>46203</v>
      </c>
      <c r="C36" s="69">
        <f t="shared" si="2"/>
        <v>46203</v>
      </c>
      <c r="D36" s="70">
        <v>0.33333333333333298</v>
      </c>
      <c r="E36" s="69">
        <f t="shared" si="6"/>
        <v>46204</v>
      </c>
      <c r="F36" s="70">
        <v>0.33333333333333298</v>
      </c>
      <c r="G36" s="71">
        <f t="shared" si="7"/>
        <v>1</v>
      </c>
      <c r="H36" s="72">
        <f t="shared" si="26"/>
        <v>609526.43999999994</v>
      </c>
      <c r="I36" s="195">
        <v>611081.79</v>
      </c>
      <c r="J36" s="72">
        <f t="shared" si="12"/>
        <v>1555.3500000000931</v>
      </c>
      <c r="K36" s="86">
        <f t="shared" si="13"/>
        <v>64.806250000003885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16559.470000000088</v>
      </c>
      <c r="K38" s="88">
        <f>AVERAGE(K7:K37)</f>
        <v>22.999263888889011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0.99996799516908741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80" zoomScaleNormal="80" workbookViewId="0">
      <pane ySplit="6" topLeftCell="A7" activePane="bottomLeft" state="frozen"/>
      <selection pane="bottomLeft" activeCell="H25" sqref="H25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13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0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 ht="15.75" thickTop="1">
      <c r="A7" s="67">
        <v>1</v>
      </c>
      <c r="B7" s="68">
        <f>C4</f>
        <v>46174</v>
      </c>
      <c r="C7" s="68">
        <f>C4</f>
        <v>46174</v>
      </c>
      <c r="D7" s="70">
        <v>0.33333333333333298</v>
      </c>
      <c r="E7" s="68">
        <f>C7+1</f>
        <v>46175</v>
      </c>
      <c r="F7" s="70">
        <v>0.33333333333333298</v>
      </c>
      <c r="G7" s="71">
        <f>IFERROR(((E7-C7)+(F7-D7)),"")</f>
        <v>1</v>
      </c>
      <c r="H7" s="195">
        <v>5225015.3</v>
      </c>
      <c r="I7" s="195">
        <v>5225015.3</v>
      </c>
      <c r="J7" s="72">
        <f t="shared" ref="J7" si="0">I7-H7</f>
        <v>0</v>
      </c>
      <c r="K7" s="86">
        <f t="shared" ref="K7" si="1">J7/24</f>
        <v>0</v>
      </c>
      <c r="L7" s="94" t="s">
        <v>173</v>
      </c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v>0.33333333333333298</v>
      </c>
      <c r="E8" s="69">
        <f>C8+1</f>
        <v>46176</v>
      </c>
      <c r="F8" s="70">
        <v>0.33333333333333298</v>
      </c>
      <c r="G8" s="71">
        <f>IFERROR(((E8-C8)+(F8-D8)),"")</f>
        <v>1</v>
      </c>
      <c r="H8" s="72">
        <f>+I7</f>
        <v>5225015.3</v>
      </c>
      <c r="I8" s="195">
        <v>5225015.3</v>
      </c>
      <c r="J8" s="72">
        <f t="shared" ref="J8" si="3">I8-H8</f>
        <v>0</v>
      </c>
      <c r="K8" s="86">
        <f t="shared" ref="K8" si="4">J8/24</f>
        <v>0</v>
      </c>
      <c r="L8" s="526" t="s">
        <v>173</v>
      </c>
    </row>
    <row r="9" spans="1:12">
      <c r="A9" s="73">
        <f t="shared" ref="A9:B24" si="5">A8+1</f>
        <v>3</v>
      </c>
      <c r="B9" s="69">
        <f t="shared" si="5"/>
        <v>46176</v>
      </c>
      <c r="C9" s="69">
        <f t="shared" si="2"/>
        <v>46176</v>
      </c>
      <c r="D9" s="70">
        <v>0.33333333333333298</v>
      </c>
      <c r="E9" s="69">
        <f t="shared" ref="E9:E36" si="6">C9+1</f>
        <v>46177</v>
      </c>
      <c r="F9" s="70">
        <v>0.33333333333333298</v>
      </c>
      <c r="G9" s="71">
        <f>IFERROR(((E9-C9)+(F9-D9)),"")</f>
        <v>1</v>
      </c>
      <c r="H9" s="72">
        <f>+I8</f>
        <v>5225015.3</v>
      </c>
      <c r="I9" s="195">
        <v>5225015.3</v>
      </c>
      <c r="J9" s="72">
        <f t="shared" ref="J9" si="7">I9-H9</f>
        <v>0</v>
      </c>
      <c r="K9" s="86">
        <f t="shared" ref="K9" si="8">J9/24</f>
        <v>0</v>
      </c>
      <c r="L9" s="526" t="s">
        <v>173</v>
      </c>
    </row>
    <row r="10" spans="1:12">
      <c r="A10" s="73">
        <f t="shared" si="5"/>
        <v>4</v>
      </c>
      <c r="B10" s="69">
        <f t="shared" si="5"/>
        <v>46177</v>
      </c>
      <c r="C10" s="69">
        <f t="shared" si="2"/>
        <v>46177</v>
      </c>
      <c r="D10" s="70">
        <v>0.33333333333333298</v>
      </c>
      <c r="E10" s="69">
        <f t="shared" si="6"/>
        <v>46178</v>
      </c>
      <c r="F10" s="70">
        <v>0.33333333333333298</v>
      </c>
      <c r="G10" s="71">
        <f>IFERROR(((E10-C10)+(F10-D10)),"")</f>
        <v>1</v>
      </c>
      <c r="H10" s="72">
        <f>+I9</f>
        <v>5225015.3</v>
      </c>
      <c r="I10" s="195">
        <v>5225015.3</v>
      </c>
      <c r="J10" s="72">
        <f t="shared" ref="J10" si="9">I10-H10</f>
        <v>0</v>
      </c>
      <c r="K10" s="86">
        <f t="shared" ref="K10" si="10">J10/24</f>
        <v>0</v>
      </c>
      <c r="L10" s="526" t="s">
        <v>173</v>
      </c>
    </row>
    <row r="11" spans="1:12">
      <c r="A11" s="73">
        <f t="shared" si="5"/>
        <v>5</v>
      </c>
      <c r="B11" s="69">
        <f t="shared" si="5"/>
        <v>46178</v>
      </c>
      <c r="C11" s="69">
        <f t="shared" si="2"/>
        <v>46178</v>
      </c>
      <c r="D11" s="70">
        <v>0.33333333333333298</v>
      </c>
      <c r="E11" s="69">
        <f t="shared" si="6"/>
        <v>46179</v>
      </c>
      <c r="F11" s="70">
        <v>0.33333333333333298</v>
      </c>
      <c r="G11" s="71">
        <f t="shared" ref="G11:G36" si="11">IFERROR(((E11-C11)+(F11-D11)),"")</f>
        <v>1</v>
      </c>
      <c r="H11" s="72">
        <f>+I10</f>
        <v>5225015.3</v>
      </c>
      <c r="I11" s="195">
        <v>5225015.3</v>
      </c>
      <c r="J11" s="72">
        <f t="shared" ref="J11" si="12">I11-H11</f>
        <v>0</v>
      </c>
      <c r="K11" s="86">
        <f t="shared" ref="K11" si="13">J11/24</f>
        <v>0</v>
      </c>
      <c r="L11" s="526" t="s">
        <v>173</v>
      </c>
    </row>
    <row r="12" spans="1:12">
      <c r="A12" s="73">
        <f t="shared" si="5"/>
        <v>6</v>
      </c>
      <c r="B12" s="69">
        <f t="shared" si="5"/>
        <v>46179</v>
      </c>
      <c r="C12" s="69">
        <f t="shared" si="2"/>
        <v>46179</v>
      </c>
      <c r="D12" s="70">
        <v>0.33333333333333298</v>
      </c>
      <c r="E12" s="69">
        <f t="shared" si="6"/>
        <v>46180</v>
      </c>
      <c r="F12" s="70">
        <v>0.33333333333333298</v>
      </c>
      <c r="G12" s="71">
        <f t="shared" si="11"/>
        <v>1</v>
      </c>
      <c r="H12" s="72">
        <f t="shared" ref="H12:H13" si="14">+I11</f>
        <v>5225015.3</v>
      </c>
      <c r="I12" s="195">
        <v>5225015.3</v>
      </c>
      <c r="J12" s="72">
        <f t="shared" ref="J12:J13" si="15">I12-H12</f>
        <v>0</v>
      </c>
      <c r="K12" s="86">
        <f t="shared" ref="K12:K13" si="16">J12/24</f>
        <v>0</v>
      </c>
      <c r="L12" s="526" t="s">
        <v>173</v>
      </c>
    </row>
    <row r="13" spans="1:12">
      <c r="A13" s="73">
        <f t="shared" si="5"/>
        <v>7</v>
      </c>
      <c r="B13" s="69">
        <f t="shared" si="5"/>
        <v>46180</v>
      </c>
      <c r="C13" s="69">
        <f t="shared" si="2"/>
        <v>46180</v>
      </c>
      <c r="D13" s="70">
        <v>0.33333333333333298</v>
      </c>
      <c r="E13" s="69">
        <f t="shared" si="6"/>
        <v>46181</v>
      </c>
      <c r="F13" s="70">
        <v>0.33333333333333298</v>
      </c>
      <c r="G13" s="71">
        <f t="shared" si="11"/>
        <v>1</v>
      </c>
      <c r="H13" s="72">
        <f t="shared" si="14"/>
        <v>5225015.3</v>
      </c>
      <c r="I13" s="195">
        <v>5225015.3</v>
      </c>
      <c r="J13" s="72">
        <f t="shared" si="15"/>
        <v>0</v>
      </c>
      <c r="K13" s="86">
        <f t="shared" si="16"/>
        <v>0</v>
      </c>
      <c r="L13" s="526" t="s">
        <v>173</v>
      </c>
    </row>
    <row r="14" spans="1:12">
      <c r="A14" s="73">
        <f t="shared" si="5"/>
        <v>8</v>
      </c>
      <c r="B14" s="69">
        <f t="shared" si="5"/>
        <v>46181</v>
      </c>
      <c r="C14" s="69">
        <f t="shared" si="2"/>
        <v>46181</v>
      </c>
      <c r="D14" s="70">
        <v>0.33333333333333298</v>
      </c>
      <c r="E14" s="69">
        <f t="shared" si="6"/>
        <v>46182</v>
      </c>
      <c r="F14" s="70">
        <v>0.33333333333333298</v>
      </c>
      <c r="G14" s="71">
        <f t="shared" si="11"/>
        <v>1</v>
      </c>
      <c r="H14" s="72">
        <f t="shared" ref="H14" si="17">+I13</f>
        <v>5225015.3</v>
      </c>
      <c r="I14" s="195">
        <v>5225015.3</v>
      </c>
      <c r="J14" s="72">
        <f t="shared" ref="J14" si="18">I14-H14</f>
        <v>0</v>
      </c>
      <c r="K14" s="86">
        <f t="shared" ref="K14" si="19">J14/24</f>
        <v>0</v>
      </c>
      <c r="L14" s="526" t="s">
        <v>173</v>
      </c>
    </row>
    <row r="15" spans="1:12">
      <c r="A15" s="73">
        <f t="shared" si="5"/>
        <v>9</v>
      </c>
      <c r="B15" s="69">
        <f t="shared" si="5"/>
        <v>46182</v>
      </c>
      <c r="C15" s="69">
        <f t="shared" si="2"/>
        <v>46182</v>
      </c>
      <c r="D15" s="70">
        <v>0.33333333333333298</v>
      </c>
      <c r="E15" s="69">
        <f t="shared" si="6"/>
        <v>46183</v>
      </c>
      <c r="F15" s="70">
        <v>0.33333333333333298</v>
      </c>
      <c r="G15" s="71">
        <f t="shared" si="11"/>
        <v>1</v>
      </c>
      <c r="H15" s="72">
        <f t="shared" ref="H15" si="20">+I14</f>
        <v>5225015.3</v>
      </c>
      <c r="I15" s="195">
        <v>5225015.3</v>
      </c>
      <c r="J15" s="72">
        <f t="shared" ref="J15" si="21">I15-H15</f>
        <v>0</v>
      </c>
      <c r="K15" s="86">
        <f t="shared" ref="K15" si="22">J15/24</f>
        <v>0</v>
      </c>
      <c r="L15" s="526" t="s">
        <v>173</v>
      </c>
    </row>
    <row r="16" spans="1:12">
      <c r="A16" s="73">
        <f t="shared" si="5"/>
        <v>10</v>
      </c>
      <c r="B16" s="69">
        <f t="shared" si="5"/>
        <v>46183</v>
      </c>
      <c r="C16" s="69">
        <f t="shared" si="2"/>
        <v>46183</v>
      </c>
      <c r="D16" s="70">
        <v>0.33333333333333298</v>
      </c>
      <c r="E16" s="69">
        <f t="shared" si="6"/>
        <v>46184</v>
      </c>
      <c r="F16" s="70">
        <v>0.33333333333333298</v>
      </c>
      <c r="G16" s="71">
        <f t="shared" si="11"/>
        <v>1</v>
      </c>
      <c r="H16" s="72">
        <f t="shared" ref="H16" si="23">+I15</f>
        <v>5225015.3</v>
      </c>
      <c r="I16" s="195">
        <v>5225015.3</v>
      </c>
      <c r="J16" s="72">
        <f t="shared" ref="J16" si="24">I16-H16</f>
        <v>0</v>
      </c>
      <c r="K16" s="86">
        <f t="shared" ref="K16" si="25">J16/24</f>
        <v>0</v>
      </c>
      <c r="L16" s="526" t="s">
        <v>173</v>
      </c>
    </row>
    <row r="17" spans="1:14">
      <c r="A17" s="73">
        <f t="shared" si="5"/>
        <v>11</v>
      </c>
      <c r="B17" s="69">
        <f t="shared" si="5"/>
        <v>46184</v>
      </c>
      <c r="C17" s="69">
        <f t="shared" si="2"/>
        <v>46184</v>
      </c>
      <c r="D17" s="70">
        <v>0.33333333333333298</v>
      </c>
      <c r="E17" s="69">
        <f t="shared" si="6"/>
        <v>46185</v>
      </c>
      <c r="F17" s="70">
        <v>0.33333333333333298</v>
      </c>
      <c r="G17" s="71">
        <f t="shared" si="11"/>
        <v>1</v>
      </c>
      <c r="H17" s="72">
        <f t="shared" ref="H17" si="26">+I16</f>
        <v>5225015.3</v>
      </c>
      <c r="I17" s="195">
        <v>5225015.3</v>
      </c>
      <c r="J17" s="72">
        <f t="shared" ref="J17" si="27">I17-H17</f>
        <v>0</v>
      </c>
      <c r="K17" s="86">
        <f t="shared" ref="K17" si="28">J17/24</f>
        <v>0</v>
      </c>
      <c r="L17" s="526" t="s">
        <v>173</v>
      </c>
    </row>
    <row r="18" spans="1:14">
      <c r="A18" s="73">
        <f t="shared" si="5"/>
        <v>12</v>
      </c>
      <c r="B18" s="69">
        <f t="shared" si="5"/>
        <v>46185</v>
      </c>
      <c r="C18" s="69">
        <f t="shared" si="2"/>
        <v>46185</v>
      </c>
      <c r="D18" s="70">
        <v>0.33333333333333298</v>
      </c>
      <c r="E18" s="69">
        <f t="shared" si="6"/>
        <v>46186</v>
      </c>
      <c r="F18" s="70">
        <v>0.33333333333333298</v>
      </c>
      <c r="G18" s="71">
        <f t="shared" si="11"/>
        <v>1</v>
      </c>
      <c r="H18" s="72">
        <f t="shared" ref="H18" si="29">+I17</f>
        <v>5225015.3</v>
      </c>
      <c r="I18" s="195">
        <v>5225015.3</v>
      </c>
      <c r="J18" s="72">
        <f t="shared" ref="J18" si="30">I18-H18</f>
        <v>0</v>
      </c>
      <c r="K18" s="86">
        <f t="shared" ref="K18" si="31">J18/24</f>
        <v>0</v>
      </c>
      <c r="L18" s="526" t="s">
        <v>173</v>
      </c>
    </row>
    <row r="19" spans="1:14">
      <c r="A19" s="73">
        <f t="shared" si="5"/>
        <v>13</v>
      </c>
      <c r="B19" s="69">
        <f t="shared" si="5"/>
        <v>46186</v>
      </c>
      <c r="C19" s="69">
        <f t="shared" si="2"/>
        <v>46186</v>
      </c>
      <c r="D19" s="70">
        <v>0.33333333333333298</v>
      </c>
      <c r="E19" s="69">
        <f t="shared" si="6"/>
        <v>46187</v>
      </c>
      <c r="F19" s="70">
        <v>0.33333333333333298</v>
      </c>
      <c r="G19" s="71">
        <f t="shared" si="11"/>
        <v>1</v>
      </c>
      <c r="H19" s="72">
        <f t="shared" ref="H19" si="32">+I18</f>
        <v>5225015.3</v>
      </c>
      <c r="I19" s="195">
        <v>5225015.3</v>
      </c>
      <c r="J19" s="72">
        <f t="shared" ref="J19" si="33">I19-H19</f>
        <v>0</v>
      </c>
      <c r="K19" s="86">
        <f t="shared" ref="K19" si="34">J19/24</f>
        <v>0</v>
      </c>
      <c r="L19" s="526" t="s">
        <v>173</v>
      </c>
      <c r="N19" s="3"/>
    </row>
    <row r="20" spans="1:14">
      <c r="A20" s="73">
        <f t="shared" si="5"/>
        <v>14</v>
      </c>
      <c r="B20" s="69">
        <f t="shared" si="5"/>
        <v>46187</v>
      </c>
      <c r="C20" s="69">
        <f t="shared" si="2"/>
        <v>46187</v>
      </c>
      <c r="D20" s="70">
        <v>0.33333333333333298</v>
      </c>
      <c r="E20" s="69">
        <f t="shared" si="6"/>
        <v>46188</v>
      </c>
      <c r="F20" s="70">
        <v>0.33333333333333298</v>
      </c>
      <c r="G20" s="71">
        <f t="shared" si="11"/>
        <v>1</v>
      </c>
      <c r="H20" s="72">
        <f t="shared" ref="H20" si="35">+I19</f>
        <v>5225015.3</v>
      </c>
      <c r="I20" s="195">
        <v>5225015.3</v>
      </c>
      <c r="J20" s="72">
        <f t="shared" ref="J20" si="36">I20-H20</f>
        <v>0</v>
      </c>
      <c r="K20" s="86">
        <f t="shared" ref="K20" si="37">J20/24</f>
        <v>0</v>
      </c>
      <c r="L20" s="526" t="s">
        <v>173</v>
      </c>
    </row>
    <row r="21" spans="1:14">
      <c r="A21" s="73">
        <f t="shared" si="5"/>
        <v>15</v>
      </c>
      <c r="B21" s="69">
        <f t="shared" si="5"/>
        <v>46188</v>
      </c>
      <c r="C21" s="69">
        <f t="shared" si="2"/>
        <v>46188</v>
      </c>
      <c r="D21" s="70">
        <v>0.33333333333333298</v>
      </c>
      <c r="E21" s="69">
        <f t="shared" si="6"/>
        <v>46189</v>
      </c>
      <c r="F21" s="70">
        <v>0.33333333333333298</v>
      </c>
      <c r="G21" s="71">
        <f t="shared" si="11"/>
        <v>1</v>
      </c>
      <c r="H21" s="72">
        <f t="shared" ref="H21" si="38">+I20</f>
        <v>5225015.3</v>
      </c>
      <c r="I21" s="195">
        <v>5225015.3</v>
      </c>
      <c r="J21" s="72">
        <f t="shared" ref="J21" si="39">I21-H21</f>
        <v>0</v>
      </c>
      <c r="K21" s="86">
        <f t="shared" ref="K21" si="40">J21/24</f>
        <v>0</v>
      </c>
      <c r="L21" s="526" t="s">
        <v>173</v>
      </c>
    </row>
    <row r="22" spans="1:14">
      <c r="A22" s="73">
        <f t="shared" si="5"/>
        <v>16</v>
      </c>
      <c r="B22" s="69">
        <f t="shared" si="5"/>
        <v>46189</v>
      </c>
      <c r="C22" s="69">
        <f t="shared" si="2"/>
        <v>46189</v>
      </c>
      <c r="D22" s="70">
        <v>0.33333333333333298</v>
      </c>
      <c r="E22" s="69">
        <f t="shared" si="6"/>
        <v>46190</v>
      </c>
      <c r="F22" s="70">
        <v>0.33333333333333298</v>
      </c>
      <c r="G22" s="71">
        <f t="shared" si="11"/>
        <v>1</v>
      </c>
      <c r="H22" s="72">
        <f t="shared" ref="H22" si="41">+I21</f>
        <v>5225015.3</v>
      </c>
      <c r="I22" s="195">
        <v>5225015.3</v>
      </c>
      <c r="J22" s="72">
        <f t="shared" ref="J22" si="42">I22-H22</f>
        <v>0</v>
      </c>
      <c r="K22" s="86">
        <f t="shared" ref="K22" si="43">J22/24</f>
        <v>0</v>
      </c>
      <c r="L22" s="526" t="s">
        <v>173</v>
      </c>
    </row>
    <row r="23" spans="1:14">
      <c r="A23" s="73">
        <f t="shared" si="5"/>
        <v>17</v>
      </c>
      <c r="B23" s="69">
        <f t="shared" si="5"/>
        <v>46190</v>
      </c>
      <c r="C23" s="69">
        <f t="shared" si="2"/>
        <v>46190</v>
      </c>
      <c r="D23" s="70">
        <v>0.33333333333333298</v>
      </c>
      <c r="E23" s="69">
        <f t="shared" si="6"/>
        <v>46191</v>
      </c>
      <c r="F23" s="70">
        <v>0.33333333333333298</v>
      </c>
      <c r="G23" s="71">
        <f t="shared" si="11"/>
        <v>1</v>
      </c>
      <c r="H23" s="72">
        <f t="shared" ref="H23" si="44">+I22</f>
        <v>5225015.3</v>
      </c>
      <c r="I23" s="195">
        <v>5225015.3</v>
      </c>
      <c r="J23" s="72">
        <f t="shared" ref="J23" si="45">I23-H23</f>
        <v>0</v>
      </c>
      <c r="K23" s="86">
        <f t="shared" ref="K23" si="46">J23/24</f>
        <v>0</v>
      </c>
      <c r="L23" s="526" t="s">
        <v>173</v>
      </c>
    </row>
    <row r="24" spans="1:14">
      <c r="A24" s="73">
        <f t="shared" si="5"/>
        <v>18</v>
      </c>
      <c r="B24" s="69">
        <f t="shared" si="5"/>
        <v>46191</v>
      </c>
      <c r="C24" s="69">
        <f t="shared" si="2"/>
        <v>46191</v>
      </c>
      <c r="D24" s="70">
        <v>0.33333333333333298</v>
      </c>
      <c r="E24" s="69">
        <f t="shared" si="6"/>
        <v>46192</v>
      </c>
      <c r="F24" s="70">
        <v>0.33333333333333298</v>
      </c>
      <c r="G24" s="71">
        <f t="shared" si="11"/>
        <v>1</v>
      </c>
      <c r="H24" s="72">
        <f t="shared" ref="H24" si="47">+I23</f>
        <v>5225015.3</v>
      </c>
      <c r="I24" s="195">
        <v>5225015.3</v>
      </c>
      <c r="J24" s="72">
        <f t="shared" ref="J24" si="48">I24-H24</f>
        <v>0</v>
      </c>
      <c r="K24" s="86">
        <f t="shared" ref="K24" si="49">J24/24</f>
        <v>0</v>
      </c>
      <c r="L24" s="526" t="s">
        <v>173</v>
      </c>
    </row>
    <row r="25" spans="1:14">
      <c r="A25" s="73">
        <f t="shared" ref="A25:B36" si="50">A24+1</f>
        <v>19</v>
      </c>
      <c r="B25" s="69">
        <f t="shared" si="50"/>
        <v>46192</v>
      </c>
      <c r="C25" s="69">
        <f t="shared" si="2"/>
        <v>46192</v>
      </c>
      <c r="D25" s="70">
        <v>0.33333333333333298</v>
      </c>
      <c r="E25" s="69">
        <f t="shared" si="6"/>
        <v>46193</v>
      </c>
      <c r="F25" s="70">
        <v>0.33333333333333298</v>
      </c>
      <c r="G25" s="71">
        <f t="shared" si="11"/>
        <v>1</v>
      </c>
      <c r="H25" s="72">
        <f t="shared" ref="H25" si="51">+I24</f>
        <v>5225015.3</v>
      </c>
      <c r="I25" s="195">
        <v>5225015.3</v>
      </c>
      <c r="J25" s="72">
        <f t="shared" ref="J25" si="52">I25-H25</f>
        <v>0</v>
      </c>
      <c r="K25" s="86">
        <f t="shared" ref="K25" si="53">J25/24</f>
        <v>0</v>
      </c>
      <c r="L25" s="526" t="s">
        <v>173</v>
      </c>
    </row>
    <row r="26" spans="1:14">
      <c r="A26" s="73">
        <f t="shared" si="50"/>
        <v>20</v>
      </c>
      <c r="B26" s="69">
        <f t="shared" si="50"/>
        <v>46193</v>
      </c>
      <c r="C26" s="69">
        <f t="shared" si="2"/>
        <v>46193</v>
      </c>
      <c r="D26" s="70">
        <v>0.33333333333333298</v>
      </c>
      <c r="E26" s="69">
        <f t="shared" si="6"/>
        <v>46194</v>
      </c>
      <c r="F26" s="70">
        <v>0.33333333333333298</v>
      </c>
      <c r="G26" s="71">
        <f t="shared" si="11"/>
        <v>1</v>
      </c>
      <c r="H26" s="72"/>
      <c r="I26" s="195"/>
      <c r="J26" s="72">
        <f t="shared" ref="J26:J36" si="54">I26-H26</f>
        <v>0</v>
      </c>
      <c r="K26" s="86">
        <f t="shared" ref="K26:K36" si="55">J26/24</f>
        <v>0</v>
      </c>
      <c r="L26" s="526"/>
    </row>
    <row r="27" spans="1:14">
      <c r="A27" s="73">
        <f t="shared" si="50"/>
        <v>21</v>
      </c>
      <c r="B27" s="69">
        <f t="shared" si="50"/>
        <v>46194</v>
      </c>
      <c r="C27" s="69">
        <f t="shared" si="2"/>
        <v>46194</v>
      </c>
      <c r="D27" s="70">
        <v>0.33333333333333298</v>
      </c>
      <c r="E27" s="69">
        <f t="shared" si="6"/>
        <v>46195</v>
      </c>
      <c r="F27" s="70">
        <v>0.33333333333333298</v>
      </c>
      <c r="G27" s="71">
        <f t="shared" si="11"/>
        <v>1</v>
      </c>
      <c r="H27" s="72"/>
      <c r="I27" s="195"/>
      <c r="J27" s="72">
        <f t="shared" si="54"/>
        <v>0</v>
      </c>
      <c r="K27" s="86">
        <f t="shared" si="55"/>
        <v>0</v>
      </c>
      <c r="L27" s="526"/>
    </row>
    <row r="28" spans="1:14">
      <c r="A28" s="73">
        <f t="shared" si="50"/>
        <v>22</v>
      </c>
      <c r="B28" s="69">
        <f t="shared" si="50"/>
        <v>46195</v>
      </c>
      <c r="C28" s="69">
        <f t="shared" si="2"/>
        <v>46195</v>
      </c>
      <c r="D28" s="70">
        <v>0.33333333333333298</v>
      </c>
      <c r="E28" s="69">
        <f t="shared" si="6"/>
        <v>46196</v>
      </c>
      <c r="F28" s="70">
        <v>0.33333333333333298</v>
      </c>
      <c r="G28" s="71">
        <f t="shared" si="11"/>
        <v>1</v>
      </c>
      <c r="H28" s="72"/>
      <c r="I28" s="195"/>
      <c r="J28" s="72">
        <f t="shared" si="54"/>
        <v>0</v>
      </c>
      <c r="K28" s="86">
        <f t="shared" si="55"/>
        <v>0</v>
      </c>
      <c r="L28" s="526"/>
    </row>
    <row r="29" spans="1:14">
      <c r="A29" s="73">
        <f t="shared" si="50"/>
        <v>23</v>
      </c>
      <c r="B29" s="69">
        <f t="shared" si="50"/>
        <v>46196</v>
      </c>
      <c r="C29" s="69">
        <f t="shared" si="2"/>
        <v>46196</v>
      </c>
      <c r="D29" s="70">
        <v>0.33333333333333298</v>
      </c>
      <c r="E29" s="69">
        <f t="shared" si="6"/>
        <v>46197</v>
      </c>
      <c r="F29" s="70">
        <v>0.33333333333333298</v>
      </c>
      <c r="G29" s="71">
        <f t="shared" si="11"/>
        <v>1</v>
      </c>
      <c r="H29" s="72"/>
      <c r="I29" s="195"/>
      <c r="J29" s="72">
        <f t="shared" si="54"/>
        <v>0</v>
      </c>
      <c r="K29" s="86">
        <f t="shared" si="55"/>
        <v>0</v>
      </c>
      <c r="L29" s="526"/>
    </row>
    <row r="30" spans="1:14">
      <c r="A30" s="73">
        <f t="shared" si="50"/>
        <v>24</v>
      </c>
      <c r="B30" s="69">
        <f t="shared" si="50"/>
        <v>46197</v>
      </c>
      <c r="C30" s="69">
        <f t="shared" si="2"/>
        <v>46197</v>
      </c>
      <c r="D30" s="70">
        <v>0.33333333333333298</v>
      </c>
      <c r="E30" s="69">
        <f t="shared" si="6"/>
        <v>46198</v>
      </c>
      <c r="F30" s="70">
        <v>0.33333333333333298</v>
      </c>
      <c r="G30" s="71">
        <f t="shared" si="11"/>
        <v>1</v>
      </c>
      <c r="H30" s="72"/>
      <c r="I30" s="195"/>
      <c r="J30" s="72">
        <f t="shared" si="54"/>
        <v>0</v>
      </c>
      <c r="K30" s="86">
        <f t="shared" si="55"/>
        <v>0</v>
      </c>
      <c r="L30" s="526"/>
    </row>
    <row r="31" spans="1:14">
      <c r="A31" s="73">
        <f t="shared" si="50"/>
        <v>25</v>
      </c>
      <c r="B31" s="69">
        <f t="shared" si="50"/>
        <v>46198</v>
      </c>
      <c r="C31" s="69">
        <f t="shared" si="2"/>
        <v>46198</v>
      </c>
      <c r="D31" s="70">
        <v>0.33333333333333298</v>
      </c>
      <c r="E31" s="69">
        <f t="shared" si="6"/>
        <v>46199</v>
      </c>
      <c r="F31" s="70">
        <v>0.33333333333333298</v>
      </c>
      <c r="G31" s="71">
        <f t="shared" si="11"/>
        <v>1</v>
      </c>
      <c r="H31" s="72"/>
      <c r="I31" s="195"/>
      <c r="J31" s="72">
        <f t="shared" si="54"/>
        <v>0</v>
      </c>
      <c r="K31" s="86">
        <f t="shared" si="55"/>
        <v>0</v>
      </c>
      <c r="L31" s="526"/>
    </row>
    <row r="32" spans="1:14">
      <c r="A32" s="73">
        <f t="shared" si="50"/>
        <v>26</v>
      </c>
      <c r="B32" s="69">
        <f t="shared" si="50"/>
        <v>46199</v>
      </c>
      <c r="C32" s="69">
        <f t="shared" si="2"/>
        <v>46199</v>
      </c>
      <c r="D32" s="70">
        <v>0.33333333333333298</v>
      </c>
      <c r="E32" s="69">
        <f t="shared" si="6"/>
        <v>46200</v>
      </c>
      <c r="F32" s="70">
        <v>0.33333333333333298</v>
      </c>
      <c r="G32" s="71">
        <f t="shared" si="11"/>
        <v>1</v>
      </c>
      <c r="H32" s="72"/>
      <c r="I32" s="195"/>
      <c r="J32" s="72">
        <f t="shared" si="54"/>
        <v>0</v>
      </c>
      <c r="K32" s="86">
        <f t="shared" si="55"/>
        <v>0</v>
      </c>
      <c r="L32" s="526"/>
    </row>
    <row r="33" spans="1:12">
      <c r="A33" s="73">
        <f t="shared" si="50"/>
        <v>27</v>
      </c>
      <c r="B33" s="69">
        <f t="shared" si="50"/>
        <v>46200</v>
      </c>
      <c r="C33" s="69">
        <f t="shared" si="2"/>
        <v>46200</v>
      </c>
      <c r="D33" s="70">
        <v>0.33333333333333298</v>
      </c>
      <c r="E33" s="69">
        <f t="shared" si="6"/>
        <v>46201</v>
      </c>
      <c r="F33" s="70">
        <v>0.33333333333333298</v>
      </c>
      <c r="G33" s="71">
        <f t="shared" si="11"/>
        <v>1</v>
      </c>
      <c r="H33" s="72"/>
      <c r="I33" s="195"/>
      <c r="J33" s="72">
        <f t="shared" si="54"/>
        <v>0</v>
      </c>
      <c r="K33" s="86">
        <f t="shared" si="55"/>
        <v>0</v>
      </c>
      <c r="L33" s="526"/>
    </row>
    <row r="34" spans="1:12">
      <c r="A34" s="73">
        <f t="shared" si="50"/>
        <v>28</v>
      </c>
      <c r="B34" s="69">
        <f t="shared" si="50"/>
        <v>46201</v>
      </c>
      <c r="C34" s="69">
        <f t="shared" si="2"/>
        <v>46201</v>
      </c>
      <c r="D34" s="70">
        <v>0.33333333333333298</v>
      </c>
      <c r="E34" s="69">
        <f t="shared" si="6"/>
        <v>46202</v>
      </c>
      <c r="F34" s="70">
        <v>0.33333333333333298</v>
      </c>
      <c r="G34" s="71">
        <f t="shared" si="11"/>
        <v>1</v>
      </c>
      <c r="H34" s="72"/>
      <c r="I34" s="195"/>
      <c r="J34" s="72">
        <f t="shared" si="54"/>
        <v>0</v>
      </c>
      <c r="K34" s="86">
        <f t="shared" si="55"/>
        <v>0</v>
      </c>
      <c r="L34" s="526"/>
    </row>
    <row r="35" spans="1:12">
      <c r="A35" s="73">
        <f t="shared" si="50"/>
        <v>29</v>
      </c>
      <c r="B35" s="69">
        <f t="shared" si="50"/>
        <v>46202</v>
      </c>
      <c r="C35" s="69">
        <f t="shared" si="2"/>
        <v>46202</v>
      </c>
      <c r="D35" s="70">
        <v>0.33333333333333298</v>
      </c>
      <c r="E35" s="69">
        <f t="shared" si="6"/>
        <v>46203</v>
      </c>
      <c r="F35" s="70">
        <v>0.33333333333333298</v>
      </c>
      <c r="G35" s="71">
        <f t="shared" si="11"/>
        <v>1</v>
      </c>
      <c r="H35" s="72"/>
      <c r="I35" s="195"/>
      <c r="J35" s="72">
        <f t="shared" si="54"/>
        <v>0</v>
      </c>
      <c r="K35" s="86">
        <f t="shared" si="55"/>
        <v>0</v>
      </c>
      <c r="L35" s="526"/>
    </row>
    <row r="36" spans="1:12">
      <c r="A36" s="73">
        <f t="shared" si="50"/>
        <v>30</v>
      </c>
      <c r="B36" s="69">
        <f t="shared" si="50"/>
        <v>46203</v>
      </c>
      <c r="C36" s="69">
        <f t="shared" si="2"/>
        <v>46203</v>
      </c>
      <c r="D36" s="70">
        <v>0.33333333333333298</v>
      </c>
      <c r="E36" s="69">
        <f t="shared" si="6"/>
        <v>46204</v>
      </c>
      <c r="F36" s="70">
        <v>0.33333333333333298</v>
      </c>
      <c r="G36" s="71">
        <f t="shared" si="11"/>
        <v>1</v>
      </c>
      <c r="H36" s="72"/>
      <c r="I36" s="195"/>
      <c r="J36" s="72">
        <f t="shared" si="54"/>
        <v>0</v>
      </c>
      <c r="K36" s="86">
        <f t="shared" si="55"/>
        <v>0</v>
      </c>
      <c r="L36" s="526"/>
    </row>
    <row r="37" spans="1:12" ht="15.75" thickBot="1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0</v>
      </c>
      <c r="K38" s="88">
        <f>AVERAGE(K7:K37)</f>
        <v>0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 t="e">
        <f>K38/SUMPRODUCT((K7:K37&gt;0)*1)</f>
        <v>#DIV/0!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ySplit="6" topLeftCell="A22" activePane="bottomLeft" state="frozen"/>
      <selection pane="bottomLeft" activeCell="L28" sqref="L2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14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12.990833333333285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70">
        <v>0.33333333333333298</v>
      </c>
      <c r="E7" s="68">
        <f>C7+1</f>
        <v>46175</v>
      </c>
      <c r="F7" s="70">
        <v>0.33333333333333298</v>
      </c>
      <c r="G7" s="71">
        <f>IFERROR(((E7-C7)+(F7-D7)),"")</f>
        <v>1</v>
      </c>
      <c r="H7" s="195">
        <v>231565.14</v>
      </c>
      <c r="I7" s="195">
        <v>231565.14</v>
      </c>
      <c r="J7" s="72">
        <f t="shared" ref="J7:J12" si="0">I7-H7</f>
        <v>0</v>
      </c>
      <c r="K7" s="86">
        <f t="shared" ref="K7:K12" si="1">J7/24</f>
        <v>0</v>
      </c>
      <c r="L7" s="583" t="s">
        <v>163</v>
      </c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v>0.33333333333333298</v>
      </c>
      <c r="E8" s="69">
        <f>C8+1</f>
        <v>46176</v>
      </c>
      <c r="F8" s="70">
        <v>0.33333333333333298</v>
      </c>
      <c r="G8" s="71">
        <f>IFERROR(((E8-C8)+(F8-D8)),"")</f>
        <v>1</v>
      </c>
      <c r="H8" s="72">
        <f t="shared" ref="H8:H36" si="3">+I7</f>
        <v>231565.14</v>
      </c>
      <c r="I8" s="72">
        <v>231683.65</v>
      </c>
      <c r="J8" s="72">
        <f t="shared" si="0"/>
        <v>118.50999999998021</v>
      </c>
      <c r="K8" s="86">
        <f t="shared" si="1"/>
        <v>4.9379166666658421</v>
      </c>
      <c r="L8" s="9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v>0.33333333333333298</v>
      </c>
      <c r="E9" s="69">
        <f t="shared" ref="E9:E36" si="5">C9+1</f>
        <v>46177</v>
      </c>
      <c r="F9" s="70">
        <v>0.33333333333333298</v>
      </c>
      <c r="G9" s="71">
        <f>IFERROR(((E9-C9)+(F9-D9)),"")</f>
        <v>1</v>
      </c>
      <c r="H9" s="72">
        <f t="shared" si="3"/>
        <v>231683.65</v>
      </c>
      <c r="I9" s="72">
        <v>231964.16</v>
      </c>
      <c r="J9" s="72">
        <f t="shared" si="0"/>
        <v>280.51000000000931</v>
      </c>
      <c r="K9" s="86">
        <f t="shared" si="1"/>
        <v>11.687916666667055</v>
      </c>
      <c r="L9" s="3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v>0.33333333333333298</v>
      </c>
      <c r="E10" s="69">
        <f t="shared" si="5"/>
        <v>46178</v>
      </c>
      <c r="F10" s="70">
        <v>0.33333333333333298</v>
      </c>
      <c r="G10" s="71">
        <f>IFERROR(((E10-C10)+(F10-D10)),"")</f>
        <v>1</v>
      </c>
      <c r="H10" s="72">
        <f t="shared" si="3"/>
        <v>231964.16</v>
      </c>
      <c r="I10" s="72">
        <v>232144.34</v>
      </c>
      <c r="J10" s="72">
        <f t="shared" si="0"/>
        <v>180.17999999999302</v>
      </c>
      <c r="K10" s="86">
        <f t="shared" si="1"/>
        <v>7.507499999999709</v>
      </c>
      <c r="L10" s="3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v>0.33333333333333298</v>
      </c>
      <c r="E11" s="69">
        <f t="shared" si="5"/>
        <v>46179</v>
      </c>
      <c r="F11" s="70">
        <v>0.33333333333333298</v>
      </c>
      <c r="G11" s="71">
        <f t="shared" ref="G11:G36" si="6">IFERROR(((E11-C11)+(F11-D11)),"")</f>
        <v>1</v>
      </c>
      <c r="H11" s="72">
        <f t="shared" si="3"/>
        <v>232144.34</v>
      </c>
      <c r="I11" s="72">
        <v>232145.27</v>
      </c>
      <c r="J11" s="72">
        <f t="shared" si="0"/>
        <v>0.92999999999301508</v>
      </c>
      <c r="K11" s="86">
        <f t="shared" si="1"/>
        <v>3.8749999999708962E-2</v>
      </c>
      <c r="L11" s="3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v>0.33333333333333298</v>
      </c>
      <c r="E12" s="69">
        <f t="shared" si="5"/>
        <v>46180</v>
      </c>
      <c r="F12" s="70">
        <v>0.33333333333333298</v>
      </c>
      <c r="G12" s="71">
        <f t="shared" si="6"/>
        <v>1</v>
      </c>
      <c r="H12" s="72">
        <f t="shared" si="3"/>
        <v>232145.27</v>
      </c>
      <c r="I12" s="72">
        <v>232146.35</v>
      </c>
      <c r="J12" s="72">
        <f t="shared" si="0"/>
        <v>1.0800000000162981</v>
      </c>
      <c r="K12" s="86">
        <f t="shared" si="1"/>
        <v>4.5000000000679087E-2</v>
      </c>
      <c r="L12" s="96"/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v>0.33333333333333298</v>
      </c>
      <c r="E13" s="69">
        <f t="shared" si="5"/>
        <v>46181</v>
      </c>
      <c r="F13" s="70">
        <v>0.33333333333333298</v>
      </c>
      <c r="G13" s="71">
        <f t="shared" si="6"/>
        <v>1</v>
      </c>
      <c r="H13" s="72">
        <f t="shared" si="3"/>
        <v>232146.35</v>
      </c>
      <c r="I13" s="72">
        <v>232161.44</v>
      </c>
      <c r="J13" s="72">
        <f t="shared" ref="J13" si="7">I13-H13</f>
        <v>15.089999999996508</v>
      </c>
      <c r="K13" s="86">
        <f t="shared" ref="K13" si="8">J13/24</f>
        <v>0.62874999999985448</v>
      </c>
      <c r="L13" s="96"/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v>0.33333333333333298</v>
      </c>
      <c r="E14" s="69">
        <f t="shared" si="5"/>
        <v>46182</v>
      </c>
      <c r="F14" s="70">
        <v>0.33333333333333298</v>
      </c>
      <c r="G14" s="71">
        <f t="shared" si="6"/>
        <v>1</v>
      </c>
      <c r="H14" s="72">
        <f t="shared" si="3"/>
        <v>232161.44</v>
      </c>
      <c r="I14" s="72">
        <v>232224.76</v>
      </c>
      <c r="J14" s="72">
        <f t="shared" ref="J14" si="9">I14-H14</f>
        <v>63.320000000006985</v>
      </c>
      <c r="K14" s="86">
        <f t="shared" ref="K14" si="10">J14/24</f>
        <v>2.6383333333336245</v>
      </c>
      <c r="L14" s="96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v>0.33333333333333298</v>
      </c>
      <c r="E15" s="69">
        <f t="shared" si="5"/>
        <v>46183</v>
      </c>
      <c r="F15" s="70">
        <v>0.33333333333333298</v>
      </c>
      <c r="G15" s="71">
        <f t="shared" si="6"/>
        <v>1</v>
      </c>
      <c r="H15" s="72">
        <f t="shared" si="3"/>
        <v>232224.76</v>
      </c>
      <c r="I15" s="72">
        <v>232224.76</v>
      </c>
      <c r="J15" s="72">
        <f t="shared" ref="J15" si="11">I15-H15</f>
        <v>0</v>
      </c>
      <c r="K15" s="86">
        <f t="shared" ref="K15" si="12">J15/24</f>
        <v>0</v>
      </c>
      <c r="L15" s="36" t="s">
        <v>163</v>
      </c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v>0.33333333333333298</v>
      </c>
      <c r="E16" s="69">
        <f t="shared" si="5"/>
        <v>46184</v>
      </c>
      <c r="F16" s="70">
        <v>0.33333333333333298</v>
      </c>
      <c r="G16" s="71">
        <f t="shared" si="6"/>
        <v>1</v>
      </c>
      <c r="H16" s="72">
        <f t="shared" si="3"/>
        <v>232224.76</v>
      </c>
      <c r="I16" s="72">
        <v>232224.76</v>
      </c>
      <c r="J16" s="72">
        <f t="shared" ref="J16:J36" si="13">I16-H16</f>
        <v>0</v>
      </c>
      <c r="K16" s="86">
        <f t="shared" ref="K16:K36" si="14">J16/24</f>
        <v>0</v>
      </c>
      <c r="L16" s="36" t="s">
        <v>163</v>
      </c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v>0.33333333333333298</v>
      </c>
      <c r="E17" s="69">
        <f t="shared" si="5"/>
        <v>46185</v>
      </c>
      <c r="F17" s="70">
        <v>0.33333333333333298</v>
      </c>
      <c r="G17" s="71">
        <f t="shared" si="6"/>
        <v>1</v>
      </c>
      <c r="H17" s="72">
        <f t="shared" si="3"/>
        <v>232224.76</v>
      </c>
      <c r="I17" s="72">
        <v>232358.03</v>
      </c>
      <c r="J17" s="72">
        <f t="shared" si="13"/>
        <v>133.26999999998952</v>
      </c>
      <c r="K17" s="86">
        <f t="shared" si="14"/>
        <v>5.5529166666662304</v>
      </c>
      <c r="L17" s="3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v>0.33333333333333298</v>
      </c>
      <c r="E18" s="69">
        <f t="shared" si="5"/>
        <v>46186</v>
      </c>
      <c r="F18" s="70">
        <v>0.33333333333333298</v>
      </c>
      <c r="G18" s="71">
        <f t="shared" si="6"/>
        <v>1</v>
      </c>
      <c r="H18" s="72">
        <f t="shared" si="3"/>
        <v>232358.03</v>
      </c>
      <c r="I18" s="72">
        <v>232447.42</v>
      </c>
      <c r="J18" s="72">
        <f t="shared" ref="J18" si="15">I18-H18</f>
        <v>89.39000000001397</v>
      </c>
      <c r="K18" s="86">
        <f t="shared" ref="K18" si="16">J18/24</f>
        <v>3.7245833333339156</v>
      </c>
      <c r="L18" s="3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v>0.33333333333333298</v>
      </c>
      <c r="E19" s="69">
        <f t="shared" si="5"/>
        <v>46187</v>
      </c>
      <c r="F19" s="70">
        <v>0.33333333333333298</v>
      </c>
      <c r="G19" s="71">
        <f t="shared" si="6"/>
        <v>1</v>
      </c>
      <c r="H19" s="72">
        <f t="shared" si="3"/>
        <v>232447.42</v>
      </c>
      <c r="I19" s="72">
        <v>232471.38</v>
      </c>
      <c r="J19" s="72">
        <f t="shared" si="13"/>
        <v>23.959999999991851</v>
      </c>
      <c r="K19" s="86">
        <f t="shared" si="14"/>
        <v>0.99833333333299379</v>
      </c>
      <c r="L19" s="96"/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v>0.33333333333333298</v>
      </c>
      <c r="E20" s="69">
        <f t="shared" si="5"/>
        <v>46188</v>
      </c>
      <c r="F20" s="70">
        <v>0.33333333333333298</v>
      </c>
      <c r="G20" s="71">
        <f t="shared" si="6"/>
        <v>1</v>
      </c>
      <c r="H20" s="72">
        <f t="shared" si="3"/>
        <v>232471.38</v>
      </c>
      <c r="I20" s="72">
        <v>232471.38</v>
      </c>
      <c r="J20" s="72">
        <f t="shared" si="13"/>
        <v>0</v>
      </c>
      <c r="K20" s="86">
        <f t="shared" si="14"/>
        <v>0</v>
      </c>
      <c r="L20" s="36" t="s">
        <v>163</v>
      </c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v>0.33333333333333298</v>
      </c>
      <c r="E21" s="69">
        <f t="shared" si="5"/>
        <v>46189</v>
      </c>
      <c r="F21" s="70">
        <v>0.33333333333333298</v>
      </c>
      <c r="G21" s="71">
        <f t="shared" si="6"/>
        <v>1</v>
      </c>
      <c r="H21" s="72">
        <f t="shared" si="3"/>
        <v>232471.38</v>
      </c>
      <c r="I21" s="72">
        <v>232471.38</v>
      </c>
      <c r="J21" s="72">
        <f t="shared" si="13"/>
        <v>0</v>
      </c>
      <c r="K21" s="86">
        <f t="shared" si="14"/>
        <v>0</v>
      </c>
      <c r="L21" s="36" t="s">
        <v>163</v>
      </c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v>0.33333333333333298</v>
      </c>
      <c r="E22" s="69">
        <f t="shared" si="5"/>
        <v>46190</v>
      </c>
      <c r="F22" s="70">
        <v>0.33333333333333298</v>
      </c>
      <c r="G22" s="71">
        <f t="shared" si="6"/>
        <v>1</v>
      </c>
      <c r="H22" s="72">
        <f t="shared" si="3"/>
        <v>232471.38</v>
      </c>
      <c r="I22" s="72">
        <v>232487.06</v>
      </c>
      <c r="J22" s="72">
        <f t="shared" si="13"/>
        <v>15.679999999993015</v>
      </c>
      <c r="K22" s="86">
        <f t="shared" si="14"/>
        <v>0.65333333333304233</v>
      </c>
      <c r="L22" s="556"/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v>0.33333333333333298</v>
      </c>
      <c r="E23" s="69">
        <f t="shared" si="5"/>
        <v>46191</v>
      </c>
      <c r="F23" s="70">
        <v>0.33333333333333298</v>
      </c>
      <c r="G23" s="71">
        <f t="shared" si="6"/>
        <v>1</v>
      </c>
      <c r="H23" s="72">
        <f t="shared" si="3"/>
        <v>232487.06</v>
      </c>
      <c r="I23" s="72">
        <v>232719.07</v>
      </c>
      <c r="J23" s="72">
        <f t="shared" si="13"/>
        <v>232.01000000000931</v>
      </c>
      <c r="K23" s="86">
        <f t="shared" si="14"/>
        <v>9.6670833333337214</v>
      </c>
      <c r="L23" s="556"/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v>0.33333333333333298</v>
      </c>
      <c r="E24" s="69">
        <f t="shared" si="5"/>
        <v>46192</v>
      </c>
      <c r="F24" s="70">
        <v>0.33333333333333298</v>
      </c>
      <c r="G24" s="71">
        <f t="shared" si="6"/>
        <v>1</v>
      </c>
      <c r="H24" s="72">
        <f t="shared" si="3"/>
        <v>232719.07</v>
      </c>
      <c r="I24" s="72">
        <v>232990.13</v>
      </c>
      <c r="J24" s="72">
        <f t="shared" si="13"/>
        <v>271.05999999999767</v>
      </c>
      <c r="K24" s="86">
        <f t="shared" si="14"/>
        <v>11.29416666666657</v>
      </c>
      <c r="L24" s="556"/>
    </row>
    <row r="25" spans="1:14">
      <c r="A25" s="73">
        <f t="shared" ref="A25:B36" si="17">A24+1</f>
        <v>19</v>
      </c>
      <c r="B25" s="69">
        <f t="shared" si="17"/>
        <v>46192</v>
      </c>
      <c r="C25" s="69">
        <f t="shared" si="2"/>
        <v>46192</v>
      </c>
      <c r="D25" s="70">
        <v>0.33333333333333298</v>
      </c>
      <c r="E25" s="69">
        <f t="shared" si="5"/>
        <v>46193</v>
      </c>
      <c r="F25" s="70">
        <v>0.33333333333333298</v>
      </c>
      <c r="G25" s="71">
        <f t="shared" si="6"/>
        <v>1</v>
      </c>
      <c r="H25" s="72">
        <f t="shared" si="3"/>
        <v>232990.13</v>
      </c>
      <c r="I25" s="72">
        <v>233055.88</v>
      </c>
      <c r="J25" s="72">
        <f t="shared" ref="J25" si="18">I25-H25</f>
        <v>65.75</v>
      </c>
      <c r="K25" s="86">
        <f t="shared" ref="K25" si="19">J25/24</f>
        <v>2.7395833333333335</v>
      </c>
      <c r="L25" s="36"/>
    </row>
    <row r="26" spans="1:14">
      <c r="A26" s="73">
        <f t="shared" si="17"/>
        <v>20</v>
      </c>
      <c r="B26" s="69">
        <f t="shared" si="17"/>
        <v>46193</v>
      </c>
      <c r="C26" s="69">
        <f t="shared" si="2"/>
        <v>46193</v>
      </c>
      <c r="D26" s="70">
        <v>0.33333333333333298</v>
      </c>
      <c r="E26" s="69">
        <f t="shared" si="5"/>
        <v>46194</v>
      </c>
      <c r="F26" s="70">
        <v>0.33333333333333298</v>
      </c>
      <c r="G26" s="71">
        <f t="shared" si="6"/>
        <v>1</v>
      </c>
      <c r="H26" s="72">
        <f t="shared" si="3"/>
        <v>233055.88</v>
      </c>
      <c r="I26" s="72">
        <v>233055.88</v>
      </c>
      <c r="J26" s="72">
        <f t="shared" si="13"/>
        <v>0</v>
      </c>
      <c r="K26" s="86">
        <f t="shared" si="14"/>
        <v>0</v>
      </c>
      <c r="L26" s="640" t="s">
        <v>163</v>
      </c>
    </row>
    <row r="27" spans="1:14">
      <c r="A27" s="73">
        <f t="shared" si="17"/>
        <v>21</v>
      </c>
      <c r="B27" s="69">
        <f t="shared" si="17"/>
        <v>46194</v>
      </c>
      <c r="C27" s="69">
        <f t="shared" si="2"/>
        <v>46194</v>
      </c>
      <c r="D27" s="70">
        <v>0.33333333333333298</v>
      </c>
      <c r="E27" s="69">
        <f t="shared" si="5"/>
        <v>46195</v>
      </c>
      <c r="F27" s="70">
        <v>0.33333333333333298</v>
      </c>
      <c r="G27" s="71">
        <f t="shared" si="6"/>
        <v>1</v>
      </c>
      <c r="H27" s="72">
        <f t="shared" si="3"/>
        <v>233055.88</v>
      </c>
      <c r="I27" s="72">
        <v>233070.02</v>
      </c>
      <c r="J27" s="72">
        <f t="shared" si="13"/>
        <v>14.139999999984866</v>
      </c>
      <c r="K27" s="86">
        <f t="shared" si="14"/>
        <v>0.58916666666603612</v>
      </c>
      <c r="L27" s="36"/>
    </row>
    <row r="28" spans="1:14">
      <c r="A28" s="73">
        <f t="shared" si="17"/>
        <v>22</v>
      </c>
      <c r="B28" s="69">
        <f t="shared" si="17"/>
        <v>46195</v>
      </c>
      <c r="C28" s="69">
        <f t="shared" si="2"/>
        <v>46195</v>
      </c>
      <c r="D28" s="70">
        <v>0.33333333333333298</v>
      </c>
      <c r="E28" s="69">
        <f t="shared" si="5"/>
        <v>46196</v>
      </c>
      <c r="F28" s="70">
        <v>0.33333333333333298</v>
      </c>
      <c r="G28" s="71">
        <f t="shared" si="6"/>
        <v>1</v>
      </c>
      <c r="H28" s="72">
        <f t="shared" si="3"/>
        <v>233070.02</v>
      </c>
      <c r="I28" s="72">
        <v>233147.61</v>
      </c>
      <c r="J28" s="72">
        <f t="shared" si="13"/>
        <v>77.589999999996508</v>
      </c>
      <c r="K28" s="86">
        <f t="shared" si="14"/>
        <v>3.232916666666521</v>
      </c>
      <c r="L28" s="36"/>
    </row>
    <row r="29" spans="1:14">
      <c r="A29" s="73">
        <f t="shared" si="17"/>
        <v>23</v>
      </c>
      <c r="B29" s="69">
        <f t="shared" si="17"/>
        <v>46196</v>
      </c>
      <c r="C29" s="69">
        <f t="shared" si="2"/>
        <v>46196</v>
      </c>
      <c r="D29" s="70">
        <v>0.33333333333333298</v>
      </c>
      <c r="E29" s="69">
        <f t="shared" si="5"/>
        <v>46197</v>
      </c>
      <c r="F29" s="70">
        <v>0.33333333333333298</v>
      </c>
      <c r="G29" s="71">
        <f t="shared" si="6"/>
        <v>1</v>
      </c>
      <c r="H29" s="72">
        <f t="shared" si="3"/>
        <v>233147.61</v>
      </c>
      <c r="I29" s="72">
        <v>233230.5</v>
      </c>
      <c r="J29" s="72">
        <f t="shared" si="13"/>
        <v>82.89000000001397</v>
      </c>
      <c r="K29" s="86">
        <f t="shared" si="14"/>
        <v>3.4537500000005821</v>
      </c>
      <c r="L29" s="562"/>
    </row>
    <row r="30" spans="1:14">
      <c r="A30" s="73">
        <f t="shared" si="17"/>
        <v>24</v>
      </c>
      <c r="B30" s="69">
        <f t="shared" si="17"/>
        <v>46197</v>
      </c>
      <c r="C30" s="69">
        <f t="shared" si="2"/>
        <v>46197</v>
      </c>
      <c r="D30" s="70">
        <v>0.33333333333333298</v>
      </c>
      <c r="E30" s="69">
        <f t="shared" si="5"/>
        <v>46198</v>
      </c>
      <c r="F30" s="70">
        <v>0.33333333333333298</v>
      </c>
      <c r="G30" s="71">
        <f t="shared" si="6"/>
        <v>1</v>
      </c>
      <c r="H30" s="72">
        <f t="shared" si="3"/>
        <v>233230.5</v>
      </c>
      <c r="I30" s="72">
        <v>233509.64</v>
      </c>
      <c r="J30" s="72">
        <f t="shared" si="13"/>
        <v>279.14000000001397</v>
      </c>
      <c r="K30" s="86">
        <f t="shared" si="14"/>
        <v>11.630833333333916</v>
      </c>
      <c r="L30" s="562"/>
    </row>
    <row r="31" spans="1:14">
      <c r="A31" s="73">
        <f t="shared" si="17"/>
        <v>25</v>
      </c>
      <c r="B31" s="69">
        <f t="shared" si="17"/>
        <v>46198</v>
      </c>
      <c r="C31" s="69">
        <f t="shared" si="2"/>
        <v>46198</v>
      </c>
      <c r="D31" s="70">
        <v>0.33333333333333298</v>
      </c>
      <c r="E31" s="69">
        <f t="shared" si="5"/>
        <v>46199</v>
      </c>
      <c r="F31" s="70">
        <v>0.33333333333333298</v>
      </c>
      <c r="G31" s="71">
        <f t="shared" si="6"/>
        <v>1</v>
      </c>
      <c r="H31" s="72">
        <f t="shared" si="3"/>
        <v>233509.64</v>
      </c>
      <c r="I31" s="72">
        <v>233780.02</v>
      </c>
      <c r="J31" s="72">
        <f t="shared" si="13"/>
        <v>270.37999999997555</v>
      </c>
      <c r="K31" s="86">
        <f t="shared" si="14"/>
        <v>11.265833333332315</v>
      </c>
      <c r="L31" s="562"/>
    </row>
    <row r="32" spans="1:14">
      <c r="A32" s="73">
        <f t="shared" si="17"/>
        <v>26</v>
      </c>
      <c r="B32" s="69">
        <f t="shared" si="17"/>
        <v>46199</v>
      </c>
      <c r="C32" s="69">
        <f t="shared" si="2"/>
        <v>46199</v>
      </c>
      <c r="D32" s="70">
        <v>0.33333333333333298</v>
      </c>
      <c r="E32" s="69">
        <f t="shared" si="5"/>
        <v>46200</v>
      </c>
      <c r="F32" s="70">
        <v>0.33333333333333298</v>
      </c>
      <c r="G32" s="71">
        <f t="shared" si="6"/>
        <v>1</v>
      </c>
      <c r="H32" s="72">
        <f t="shared" si="3"/>
        <v>233780.02</v>
      </c>
      <c r="I32" s="72">
        <v>233832.65</v>
      </c>
      <c r="J32" s="72">
        <f t="shared" ref="J32" si="20">I32-H32</f>
        <v>52.630000000004657</v>
      </c>
      <c r="K32" s="86">
        <f t="shared" ref="K32" si="21">J32/24</f>
        <v>2.1929166666668607</v>
      </c>
      <c r="L32" s="562"/>
    </row>
    <row r="33" spans="1:12">
      <c r="A33" s="73">
        <f t="shared" si="17"/>
        <v>27</v>
      </c>
      <c r="B33" s="69">
        <f t="shared" si="17"/>
        <v>46200</v>
      </c>
      <c r="C33" s="69">
        <f t="shared" si="2"/>
        <v>46200</v>
      </c>
      <c r="D33" s="70">
        <v>0.33333333333333298</v>
      </c>
      <c r="E33" s="69">
        <f t="shared" si="5"/>
        <v>46201</v>
      </c>
      <c r="F33" s="70">
        <v>0.33333333333333298</v>
      </c>
      <c r="G33" s="71">
        <f t="shared" si="6"/>
        <v>1</v>
      </c>
      <c r="H33" s="72">
        <f t="shared" si="3"/>
        <v>233832.65</v>
      </c>
      <c r="I33" s="72">
        <v>233832.65</v>
      </c>
      <c r="J33" s="72">
        <f t="shared" ref="J33" si="22">I33-H33</f>
        <v>0</v>
      </c>
      <c r="K33" s="86">
        <f t="shared" ref="K33" si="23">J33/24</f>
        <v>0</v>
      </c>
      <c r="L33" s="653" t="s">
        <v>163</v>
      </c>
    </row>
    <row r="34" spans="1:12">
      <c r="A34" s="73">
        <f t="shared" si="17"/>
        <v>28</v>
      </c>
      <c r="B34" s="69">
        <f t="shared" si="17"/>
        <v>46201</v>
      </c>
      <c r="C34" s="69">
        <f t="shared" si="2"/>
        <v>46201</v>
      </c>
      <c r="D34" s="70">
        <v>0.33333333333333298</v>
      </c>
      <c r="E34" s="69">
        <f t="shared" si="5"/>
        <v>46202</v>
      </c>
      <c r="F34" s="70">
        <v>0.33333333333333298</v>
      </c>
      <c r="G34" s="71">
        <f t="shared" si="6"/>
        <v>1</v>
      </c>
      <c r="H34" s="72">
        <f t="shared" si="3"/>
        <v>233832.65</v>
      </c>
      <c r="I34" s="195">
        <v>233845.26</v>
      </c>
      <c r="J34" s="72">
        <f t="shared" si="13"/>
        <v>12.610000000015134</v>
      </c>
      <c r="K34" s="86">
        <f t="shared" si="14"/>
        <v>0.52541666666729725</v>
      </c>
      <c r="L34" s="36"/>
    </row>
    <row r="35" spans="1:12">
      <c r="A35" s="73">
        <f t="shared" si="17"/>
        <v>29</v>
      </c>
      <c r="B35" s="69">
        <f t="shared" si="17"/>
        <v>46202</v>
      </c>
      <c r="C35" s="69">
        <f t="shared" si="2"/>
        <v>46202</v>
      </c>
      <c r="D35" s="70">
        <v>0.33333333333333298</v>
      </c>
      <c r="E35" s="69">
        <f t="shared" si="5"/>
        <v>46203</v>
      </c>
      <c r="F35" s="70">
        <v>0.33333333333333298</v>
      </c>
      <c r="G35" s="71">
        <f t="shared" si="6"/>
        <v>1</v>
      </c>
      <c r="H35" s="72">
        <f t="shared" si="3"/>
        <v>233845.26</v>
      </c>
      <c r="I35" s="195">
        <v>233900.42</v>
      </c>
      <c r="J35" s="72">
        <f t="shared" si="13"/>
        <v>55.160000000003492</v>
      </c>
      <c r="K35" s="86">
        <f t="shared" si="14"/>
        <v>2.298333333333479</v>
      </c>
      <c r="L35" s="36"/>
    </row>
    <row r="36" spans="1:12">
      <c r="A36" s="73">
        <f t="shared" si="17"/>
        <v>30</v>
      </c>
      <c r="B36" s="69">
        <f t="shared" si="17"/>
        <v>46203</v>
      </c>
      <c r="C36" s="69">
        <f t="shared" si="2"/>
        <v>46203</v>
      </c>
      <c r="D36" s="70">
        <v>0.33333333333333298</v>
      </c>
      <c r="E36" s="69">
        <f t="shared" si="5"/>
        <v>46204</v>
      </c>
      <c r="F36" s="70">
        <v>0.33333333333333298</v>
      </c>
      <c r="G36" s="71">
        <f t="shared" si="6"/>
        <v>1</v>
      </c>
      <c r="H36" s="72">
        <f t="shared" si="3"/>
        <v>233900.42</v>
      </c>
      <c r="I36" s="195">
        <v>234212.2</v>
      </c>
      <c r="J36" s="72">
        <f t="shared" si="13"/>
        <v>311.77999999999884</v>
      </c>
      <c r="K36" s="86">
        <f t="shared" si="14"/>
        <v>12.990833333333285</v>
      </c>
      <c r="L36" s="3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2647.0599999999977</v>
      </c>
      <c r="K38" s="88">
        <f>AVERAGE(K7:K37)</f>
        <v>3.6764722222222188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0.15984661835748779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85" zoomScaleNormal="85" workbookViewId="0">
      <pane xSplit="10" ySplit="6" topLeftCell="K28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10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60.449999999992237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70">
        <v>0.33333333333333298</v>
      </c>
      <c r="E7" s="68">
        <f>C7+1</f>
        <v>46175</v>
      </c>
      <c r="F7" s="70">
        <v>0.33333333333333298</v>
      </c>
      <c r="G7" s="71">
        <f>IFERROR(((E7-C7)+(F7-D7)),"")</f>
        <v>1</v>
      </c>
      <c r="H7" s="195">
        <v>2360215.6</v>
      </c>
      <c r="I7" s="72">
        <v>2360801.67</v>
      </c>
      <c r="J7" s="72">
        <f t="shared" ref="J7:J12" si="0">I7-H7</f>
        <v>586.06999999983236</v>
      </c>
      <c r="K7" s="86">
        <f t="shared" ref="K7:K12" si="1">J7/24</f>
        <v>24.419583333326347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v>0.33333333333333298</v>
      </c>
      <c r="E8" s="69">
        <f>C8+1</f>
        <v>46176</v>
      </c>
      <c r="F8" s="70">
        <v>0.33333333333333298</v>
      </c>
      <c r="G8" s="71">
        <f>IFERROR(((E8-C8)+(F8-D8)),"")</f>
        <v>1</v>
      </c>
      <c r="H8" s="72">
        <f t="shared" ref="H8:H36" si="3">+I7</f>
        <v>2360801.67</v>
      </c>
      <c r="I8" s="72">
        <v>2362019.7400000002</v>
      </c>
      <c r="J8" s="72">
        <f t="shared" si="0"/>
        <v>1218.070000000298</v>
      </c>
      <c r="K8" s="86">
        <f t="shared" si="1"/>
        <v>50.752916666679084</v>
      </c>
      <c r="L8" s="9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v>0.33333333333333298</v>
      </c>
      <c r="E9" s="69">
        <f t="shared" ref="E9:E36" si="5">C9+1</f>
        <v>46177</v>
      </c>
      <c r="F9" s="70">
        <v>0.33333333333333298</v>
      </c>
      <c r="G9" s="71">
        <f>IFERROR(((E9-C9)+(F9-D9)),"")</f>
        <v>1</v>
      </c>
      <c r="H9" s="72">
        <f t="shared" si="3"/>
        <v>2362019.7400000002</v>
      </c>
      <c r="I9" s="72">
        <v>2363355.29</v>
      </c>
      <c r="J9" s="72">
        <f t="shared" si="0"/>
        <v>1335.5499999998137</v>
      </c>
      <c r="K9" s="86">
        <f t="shared" si="1"/>
        <v>55.647916666658908</v>
      </c>
      <c r="L9" s="9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v>0.33333333333333298</v>
      </c>
      <c r="E10" s="69">
        <f t="shared" si="5"/>
        <v>46178</v>
      </c>
      <c r="F10" s="70">
        <v>0.33333333333333298</v>
      </c>
      <c r="G10" s="71">
        <f>IFERROR(((E10-C10)+(F10-D10)),"")</f>
        <v>1</v>
      </c>
      <c r="H10" s="72">
        <f t="shared" si="3"/>
        <v>2363355.29</v>
      </c>
      <c r="I10" s="72">
        <v>2364673.1</v>
      </c>
      <c r="J10" s="72">
        <f t="shared" si="0"/>
        <v>1317.8100000000559</v>
      </c>
      <c r="K10" s="86">
        <f t="shared" si="1"/>
        <v>54.908750000002328</v>
      </c>
      <c r="L10" s="3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v>0.33333333333333298</v>
      </c>
      <c r="E11" s="69">
        <f t="shared" si="5"/>
        <v>46179</v>
      </c>
      <c r="F11" s="70">
        <v>0.33333333333333298</v>
      </c>
      <c r="G11" s="71">
        <f t="shared" ref="G11:G36" si="6">IFERROR(((E11-C11)+(F11-D11)),"")</f>
        <v>1</v>
      </c>
      <c r="H11" s="72">
        <f t="shared" si="3"/>
        <v>2364673.1</v>
      </c>
      <c r="I11" s="72">
        <v>2365784.6800000002</v>
      </c>
      <c r="J11" s="72">
        <f t="shared" si="0"/>
        <v>1111.5800000000745</v>
      </c>
      <c r="K11" s="86">
        <f t="shared" si="1"/>
        <v>46.315833333336435</v>
      </c>
      <c r="L11" s="9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v>0.33333333333333298</v>
      </c>
      <c r="E12" s="69">
        <f t="shared" si="5"/>
        <v>46180</v>
      </c>
      <c r="F12" s="70">
        <v>0.33333333333333298</v>
      </c>
      <c r="G12" s="71">
        <f t="shared" si="6"/>
        <v>1</v>
      </c>
      <c r="H12" s="72">
        <f t="shared" si="3"/>
        <v>2365784.6800000002</v>
      </c>
      <c r="I12" s="72">
        <v>2366652.29</v>
      </c>
      <c r="J12" s="72">
        <f t="shared" si="0"/>
        <v>867.60999999986961</v>
      </c>
      <c r="K12" s="86">
        <f t="shared" si="1"/>
        <v>36.150416666661236</v>
      </c>
      <c r="L12" s="96"/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v>0.33333333333333298</v>
      </c>
      <c r="E13" s="69">
        <f t="shared" si="5"/>
        <v>46181</v>
      </c>
      <c r="F13" s="70">
        <v>0.33333333333333298</v>
      </c>
      <c r="G13" s="71">
        <f t="shared" si="6"/>
        <v>1</v>
      </c>
      <c r="H13" s="72">
        <f t="shared" si="3"/>
        <v>2366652.29</v>
      </c>
      <c r="I13" s="72">
        <v>2367241.9900000002</v>
      </c>
      <c r="J13" s="72">
        <f t="shared" ref="J13" si="7">I13-H13</f>
        <v>589.70000000018626</v>
      </c>
      <c r="K13" s="86">
        <f t="shared" ref="K13" si="8">J13/24</f>
        <v>24.570833333341096</v>
      </c>
      <c r="L13" s="96"/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v>0.33333333333333298</v>
      </c>
      <c r="E14" s="69">
        <f t="shared" si="5"/>
        <v>46182</v>
      </c>
      <c r="F14" s="70">
        <v>0.33333333333333298</v>
      </c>
      <c r="G14" s="71">
        <f t="shared" si="6"/>
        <v>1</v>
      </c>
      <c r="H14" s="72">
        <f t="shared" si="3"/>
        <v>2367241.9900000002</v>
      </c>
      <c r="I14" s="72">
        <v>2368597.56</v>
      </c>
      <c r="J14" s="72">
        <f t="shared" ref="J14" si="9">I14-H14</f>
        <v>1355.5699999998324</v>
      </c>
      <c r="K14" s="86">
        <f t="shared" ref="K14" si="10">J14/24</f>
        <v>56.482083333326351</v>
      </c>
      <c r="L14" s="96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v>0.33333333333333298</v>
      </c>
      <c r="E15" s="69">
        <f t="shared" si="5"/>
        <v>46183</v>
      </c>
      <c r="F15" s="70">
        <v>0.33333333333333298</v>
      </c>
      <c r="G15" s="71">
        <f t="shared" si="6"/>
        <v>1</v>
      </c>
      <c r="H15" s="72">
        <f t="shared" si="3"/>
        <v>2368597.56</v>
      </c>
      <c r="I15" s="72">
        <v>2369888.46</v>
      </c>
      <c r="J15" s="72">
        <f t="shared" ref="J15:J36" si="11">I15-H15</f>
        <v>1290.8999999999069</v>
      </c>
      <c r="K15" s="86">
        <f t="shared" ref="K15:K36" si="12">J15/24</f>
        <v>53.787499999996122</v>
      </c>
      <c r="L15" s="96"/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v>0.33333333333333298</v>
      </c>
      <c r="E16" s="69">
        <f t="shared" si="5"/>
        <v>46184</v>
      </c>
      <c r="F16" s="70">
        <v>0.33333333333333298</v>
      </c>
      <c r="G16" s="71">
        <f t="shared" si="6"/>
        <v>1</v>
      </c>
      <c r="H16" s="72">
        <f t="shared" si="3"/>
        <v>2369888.46</v>
      </c>
      <c r="I16" s="72">
        <v>2371122.4</v>
      </c>
      <c r="J16" s="72">
        <f t="shared" si="11"/>
        <v>1233.9399999999441</v>
      </c>
      <c r="K16" s="86">
        <f t="shared" si="12"/>
        <v>51.414166666664336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v>0.33333333333333298</v>
      </c>
      <c r="E17" s="69">
        <f t="shared" si="5"/>
        <v>46185</v>
      </c>
      <c r="F17" s="70">
        <v>0.33333333333333298</v>
      </c>
      <c r="G17" s="71">
        <f t="shared" si="6"/>
        <v>1</v>
      </c>
      <c r="H17" s="72">
        <f t="shared" si="3"/>
        <v>2371122.4</v>
      </c>
      <c r="I17" s="72">
        <v>2372462.63</v>
      </c>
      <c r="J17" s="72">
        <f t="shared" si="11"/>
        <v>1340.2299999999814</v>
      </c>
      <c r="K17" s="86">
        <f t="shared" si="12"/>
        <v>55.842916666665893</v>
      </c>
      <c r="L17" s="9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v>0.33333333333333298</v>
      </c>
      <c r="E18" s="69">
        <f t="shared" si="5"/>
        <v>46186</v>
      </c>
      <c r="F18" s="70">
        <v>0.33333333333333298</v>
      </c>
      <c r="G18" s="71">
        <f t="shared" si="6"/>
        <v>1</v>
      </c>
      <c r="H18" s="72">
        <f t="shared" si="3"/>
        <v>2372462.63</v>
      </c>
      <c r="I18" s="72">
        <v>2373473.25</v>
      </c>
      <c r="J18" s="72">
        <f t="shared" si="11"/>
        <v>1010.6200000001118</v>
      </c>
      <c r="K18" s="86">
        <f t="shared" si="12"/>
        <v>42.109166666671321</v>
      </c>
      <c r="L18" s="9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v>0.33333333333333298</v>
      </c>
      <c r="E19" s="69">
        <f t="shared" si="5"/>
        <v>46187</v>
      </c>
      <c r="F19" s="70">
        <v>0.33333333333333298</v>
      </c>
      <c r="G19" s="71">
        <f t="shared" si="6"/>
        <v>1</v>
      </c>
      <c r="H19" s="72">
        <f t="shared" si="3"/>
        <v>2373473.25</v>
      </c>
      <c r="I19" s="72">
        <v>2374301.5499999998</v>
      </c>
      <c r="J19" s="72">
        <f t="shared" si="11"/>
        <v>828.29999999981374</v>
      </c>
      <c r="K19" s="86">
        <f t="shared" si="12"/>
        <v>34.512499999992237</v>
      </c>
      <c r="L19" s="96"/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v>0.33333333333333298</v>
      </c>
      <c r="E20" s="69">
        <f t="shared" si="5"/>
        <v>46188</v>
      </c>
      <c r="F20" s="70">
        <v>0.33333333333333298</v>
      </c>
      <c r="G20" s="71">
        <f t="shared" si="6"/>
        <v>1</v>
      </c>
      <c r="H20" s="72">
        <f t="shared" si="3"/>
        <v>2374301.5499999998</v>
      </c>
      <c r="I20" s="72">
        <v>2374912.0499999998</v>
      </c>
      <c r="J20" s="72">
        <f t="shared" si="11"/>
        <v>610.5</v>
      </c>
      <c r="K20" s="86">
        <f t="shared" si="12"/>
        <v>25.4375</v>
      </c>
      <c r="L20" s="96"/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v>0.33333333333333298</v>
      </c>
      <c r="E21" s="69">
        <f t="shared" si="5"/>
        <v>46189</v>
      </c>
      <c r="F21" s="70">
        <v>0.33333333333333298</v>
      </c>
      <c r="G21" s="71">
        <f t="shared" si="6"/>
        <v>1</v>
      </c>
      <c r="H21" s="72">
        <f t="shared" si="3"/>
        <v>2374912.0499999998</v>
      </c>
      <c r="I21" s="72">
        <v>2376105.2799999998</v>
      </c>
      <c r="J21" s="72">
        <f t="shared" si="11"/>
        <v>1193.2299999999814</v>
      </c>
      <c r="K21" s="86">
        <f t="shared" si="12"/>
        <v>49.717916666665893</v>
      </c>
      <c r="L21" s="96"/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v>0.33333333333333298</v>
      </c>
      <c r="E22" s="69">
        <f t="shared" si="5"/>
        <v>46190</v>
      </c>
      <c r="F22" s="70">
        <v>0.33333333333333298</v>
      </c>
      <c r="G22" s="71">
        <f t="shared" si="6"/>
        <v>1</v>
      </c>
      <c r="H22" s="72">
        <f t="shared" si="3"/>
        <v>2376105.2799999998</v>
      </c>
      <c r="I22" s="72">
        <v>2376534.85</v>
      </c>
      <c r="J22" s="72">
        <f t="shared" si="11"/>
        <v>429.57000000029802</v>
      </c>
      <c r="K22" s="86">
        <f t="shared" si="12"/>
        <v>17.898750000012416</v>
      </c>
      <c r="L22" s="96"/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v>0.33333333333333298</v>
      </c>
      <c r="E23" s="69">
        <f t="shared" si="5"/>
        <v>46191</v>
      </c>
      <c r="F23" s="70">
        <v>0.33333333333333298</v>
      </c>
      <c r="G23" s="71">
        <f t="shared" si="6"/>
        <v>1</v>
      </c>
      <c r="H23" s="72">
        <f t="shared" si="3"/>
        <v>2376534.85</v>
      </c>
      <c r="I23" s="72">
        <v>2377873.16</v>
      </c>
      <c r="J23" s="72">
        <f t="shared" si="11"/>
        <v>1338.3100000000559</v>
      </c>
      <c r="K23" s="86">
        <f t="shared" si="12"/>
        <v>55.762916666668993</v>
      </c>
      <c r="L23" s="36"/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v>0.33333333333333298</v>
      </c>
      <c r="E24" s="69">
        <f t="shared" si="5"/>
        <v>46192</v>
      </c>
      <c r="F24" s="70">
        <v>0.33333333333333298</v>
      </c>
      <c r="G24" s="71">
        <f t="shared" si="6"/>
        <v>1</v>
      </c>
      <c r="H24" s="72">
        <f t="shared" si="3"/>
        <v>2377873.16</v>
      </c>
      <c r="I24" s="72">
        <v>2379175.71</v>
      </c>
      <c r="J24" s="72">
        <f t="shared" si="11"/>
        <v>1302.5499999998137</v>
      </c>
      <c r="K24" s="86">
        <f t="shared" si="12"/>
        <v>54.272916666658908</v>
      </c>
      <c r="L24" s="36"/>
    </row>
    <row r="25" spans="1:14">
      <c r="A25" s="73">
        <f t="shared" ref="A25:B36" si="13">A24+1</f>
        <v>19</v>
      </c>
      <c r="B25" s="69">
        <f t="shared" si="13"/>
        <v>46192</v>
      </c>
      <c r="C25" s="69">
        <f t="shared" si="2"/>
        <v>46192</v>
      </c>
      <c r="D25" s="70">
        <v>0.33333333333333298</v>
      </c>
      <c r="E25" s="69">
        <f t="shared" si="5"/>
        <v>46193</v>
      </c>
      <c r="F25" s="70">
        <v>0.33333333333333298</v>
      </c>
      <c r="G25" s="71">
        <f t="shared" si="6"/>
        <v>1</v>
      </c>
      <c r="H25" s="72">
        <f t="shared" si="3"/>
        <v>2379175.71</v>
      </c>
      <c r="I25" s="72">
        <v>2380322.9300000002</v>
      </c>
      <c r="J25" s="72">
        <f t="shared" si="11"/>
        <v>1147.2200000002049</v>
      </c>
      <c r="K25" s="86">
        <f t="shared" si="12"/>
        <v>47.80083333334187</v>
      </c>
      <c r="L25" s="36"/>
    </row>
    <row r="26" spans="1:14">
      <c r="A26" s="73">
        <f t="shared" si="13"/>
        <v>20</v>
      </c>
      <c r="B26" s="69">
        <f t="shared" si="13"/>
        <v>46193</v>
      </c>
      <c r="C26" s="69">
        <f t="shared" si="2"/>
        <v>46193</v>
      </c>
      <c r="D26" s="70">
        <v>0.33333333333333298</v>
      </c>
      <c r="E26" s="69">
        <f t="shared" si="5"/>
        <v>46194</v>
      </c>
      <c r="F26" s="70">
        <v>0.33333333333333298</v>
      </c>
      <c r="G26" s="71">
        <f t="shared" si="6"/>
        <v>1</v>
      </c>
      <c r="H26" s="72">
        <f t="shared" si="3"/>
        <v>2380322.9300000002</v>
      </c>
      <c r="I26" s="72">
        <v>2381100.09</v>
      </c>
      <c r="J26" s="72">
        <f t="shared" si="11"/>
        <v>777.15999999968335</v>
      </c>
      <c r="K26" s="86">
        <f t="shared" si="12"/>
        <v>32.381666666653473</v>
      </c>
      <c r="L26" s="36"/>
    </row>
    <row r="27" spans="1:14">
      <c r="A27" s="73">
        <f t="shared" si="13"/>
        <v>21</v>
      </c>
      <c r="B27" s="69">
        <f t="shared" si="13"/>
        <v>46194</v>
      </c>
      <c r="C27" s="69">
        <f t="shared" si="2"/>
        <v>46194</v>
      </c>
      <c r="D27" s="70">
        <v>0.33333333333333298</v>
      </c>
      <c r="E27" s="69">
        <f t="shared" si="5"/>
        <v>46195</v>
      </c>
      <c r="F27" s="70">
        <v>0.33333333333333298</v>
      </c>
      <c r="G27" s="71">
        <f t="shared" si="6"/>
        <v>1</v>
      </c>
      <c r="H27" s="72">
        <f t="shared" si="3"/>
        <v>2381100.09</v>
      </c>
      <c r="I27" s="72">
        <v>2381665.0099999998</v>
      </c>
      <c r="J27" s="72">
        <f t="shared" si="11"/>
        <v>564.91999999992549</v>
      </c>
      <c r="K27" s="86">
        <f t="shared" si="12"/>
        <v>23.538333333330229</v>
      </c>
      <c r="L27" s="36"/>
    </row>
    <row r="28" spans="1:14">
      <c r="A28" s="73">
        <f t="shared" si="13"/>
        <v>22</v>
      </c>
      <c r="B28" s="69">
        <f t="shared" si="13"/>
        <v>46195</v>
      </c>
      <c r="C28" s="69">
        <f t="shared" si="2"/>
        <v>46195</v>
      </c>
      <c r="D28" s="70">
        <v>0.33333333333333298</v>
      </c>
      <c r="E28" s="69">
        <f t="shared" si="5"/>
        <v>46196</v>
      </c>
      <c r="F28" s="70">
        <v>0.33333333333333298</v>
      </c>
      <c r="G28" s="71">
        <f t="shared" si="6"/>
        <v>1</v>
      </c>
      <c r="H28" s="72">
        <f t="shared" si="3"/>
        <v>2381665.0099999998</v>
      </c>
      <c r="I28" s="72">
        <v>2382858.66</v>
      </c>
      <c r="J28" s="72">
        <f t="shared" si="11"/>
        <v>1193.6500000003725</v>
      </c>
      <c r="K28" s="86">
        <f t="shared" si="12"/>
        <v>49.735416666682191</v>
      </c>
      <c r="L28" s="36"/>
    </row>
    <row r="29" spans="1:14">
      <c r="A29" s="73">
        <f t="shared" si="13"/>
        <v>23</v>
      </c>
      <c r="B29" s="69">
        <f t="shared" si="13"/>
        <v>46196</v>
      </c>
      <c r="C29" s="69">
        <f t="shared" si="2"/>
        <v>46196</v>
      </c>
      <c r="D29" s="70">
        <v>0.33333333333333298</v>
      </c>
      <c r="E29" s="69">
        <f t="shared" si="5"/>
        <v>46197</v>
      </c>
      <c r="F29" s="70">
        <v>0.33333333333333298</v>
      </c>
      <c r="G29" s="71">
        <f t="shared" si="6"/>
        <v>1</v>
      </c>
      <c r="H29" s="72">
        <f t="shared" si="3"/>
        <v>2382858.66</v>
      </c>
      <c r="I29" s="72">
        <v>2383976.12</v>
      </c>
      <c r="J29" s="72">
        <f t="shared" si="11"/>
        <v>1117.4599999999627</v>
      </c>
      <c r="K29" s="86">
        <f t="shared" si="12"/>
        <v>46.560833333331779</v>
      </c>
      <c r="L29" s="36"/>
    </row>
    <row r="30" spans="1:14">
      <c r="A30" s="73">
        <f t="shared" si="13"/>
        <v>24</v>
      </c>
      <c r="B30" s="69">
        <f t="shared" si="13"/>
        <v>46197</v>
      </c>
      <c r="C30" s="69">
        <f t="shared" si="2"/>
        <v>46197</v>
      </c>
      <c r="D30" s="70">
        <v>0.33333333333333298</v>
      </c>
      <c r="E30" s="69">
        <f t="shared" si="5"/>
        <v>46198</v>
      </c>
      <c r="F30" s="70">
        <v>0.33333333333333298</v>
      </c>
      <c r="G30" s="71">
        <f t="shared" si="6"/>
        <v>1</v>
      </c>
      <c r="H30" s="72">
        <f t="shared" si="3"/>
        <v>2383976.12</v>
      </c>
      <c r="I30" s="72">
        <v>2385023.98</v>
      </c>
      <c r="J30" s="72">
        <f t="shared" si="11"/>
        <v>1047.8599999998696</v>
      </c>
      <c r="K30" s="86">
        <f t="shared" si="12"/>
        <v>43.660833333327901</v>
      </c>
      <c r="L30" s="36"/>
    </row>
    <row r="31" spans="1:14">
      <c r="A31" s="73">
        <f t="shared" si="13"/>
        <v>25</v>
      </c>
      <c r="B31" s="69">
        <f t="shared" si="13"/>
        <v>46198</v>
      </c>
      <c r="C31" s="69">
        <f t="shared" si="2"/>
        <v>46198</v>
      </c>
      <c r="D31" s="70">
        <v>0.33333333333333298</v>
      </c>
      <c r="E31" s="69">
        <f t="shared" si="5"/>
        <v>46199</v>
      </c>
      <c r="F31" s="70">
        <v>0.33333333333333298</v>
      </c>
      <c r="G31" s="71">
        <f t="shared" si="6"/>
        <v>1</v>
      </c>
      <c r="H31" s="72">
        <f t="shared" si="3"/>
        <v>2385023.98</v>
      </c>
      <c r="I31" s="72">
        <v>2386051.0099999998</v>
      </c>
      <c r="J31" s="72">
        <f t="shared" si="11"/>
        <v>1027.0299999997951</v>
      </c>
      <c r="K31" s="86">
        <f t="shared" si="12"/>
        <v>42.79291666665813</v>
      </c>
      <c r="L31" s="36"/>
    </row>
    <row r="32" spans="1:14">
      <c r="A32" s="73">
        <f t="shared" si="13"/>
        <v>26</v>
      </c>
      <c r="B32" s="69">
        <f t="shared" si="13"/>
        <v>46199</v>
      </c>
      <c r="C32" s="69">
        <f t="shared" si="2"/>
        <v>46199</v>
      </c>
      <c r="D32" s="70">
        <v>0.33333333333333298</v>
      </c>
      <c r="E32" s="69">
        <f t="shared" si="5"/>
        <v>46200</v>
      </c>
      <c r="F32" s="70">
        <v>0.33333333333333298</v>
      </c>
      <c r="G32" s="71">
        <f t="shared" si="6"/>
        <v>1</v>
      </c>
      <c r="H32" s="72">
        <f t="shared" si="3"/>
        <v>2386051.0099999998</v>
      </c>
      <c r="I32" s="72">
        <v>2387218.2999999998</v>
      </c>
      <c r="J32" s="72">
        <f t="shared" si="11"/>
        <v>1167.2900000000373</v>
      </c>
      <c r="K32" s="86">
        <f t="shared" si="12"/>
        <v>48.637083333334886</v>
      </c>
      <c r="L32" s="36"/>
    </row>
    <row r="33" spans="1:12">
      <c r="A33" s="73">
        <f t="shared" si="13"/>
        <v>27</v>
      </c>
      <c r="B33" s="69">
        <f t="shared" si="13"/>
        <v>46200</v>
      </c>
      <c r="C33" s="69">
        <f t="shared" si="2"/>
        <v>46200</v>
      </c>
      <c r="D33" s="70">
        <v>0.33333333333333298</v>
      </c>
      <c r="E33" s="69">
        <f t="shared" si="5"/>
        <v>46201</v>
      </c>
      <c r="F33" s="70">
        <v>0.33333333333333298</v>
      </c>
      <c r="G33" s="71">
        <f t="shared" si="6"/>
        <v>1</v>
      </c>
      <c r="H33" s="72">
        <f t="shared" si="3"/>
        <v>2387218.2999999998</v>
      </c>
      <c r="I33" s="195">
        <v>2388213.37</v>
      </c>
      <c r="J33" s="72">
        <f t="shared" si="11"/>
        <v>995.07000000029802</v>
      </c>
      <c r="K33" s="86">
        <f t="shared" si="12"/>
        <v>41.46125000001242</v>
      </c>
      <c r="L33" s="36"/>
    </row>
    <row r="34" spans="1:12">
      <c r="A34" s="73">
        <f t="shared" si="13"/>
        <v>28</v>
      </c>
      <c r="B34" s="69">
        <f t="shared" si="13"/>
        <v>46201</v>
      </c>
      <c r="C34" s="69">
        <f t="shared" si="2"/>
        <v>46201</v>
      </c>
      <c r="D34" s="70">
        <v>0.33333333333333298</v>
      </c>
      <c r="E34" s="69">
        <f t="shared" si="5"/>
        <v>46202</v>
      </c>
      <c r="F34" s="70">
        <v>0.33333333333333298</v>
      </c>
      <c r="G34" s="71">
        <f t="shared" si="6"/>
        <v>1</v>
      </c>
      <c r="H34" s="72">
        <f t="shared" si="3"/>
        <v>2388213.37</v>
      </c>
      <c r="I34" s="195">
        <v>2388827.94</v>
      </c>
      <c r="J34" s="72">
        <f t="shared" si="11"/>
        <v>614.56999999983236</v>
      </c>
      <c r="K34" s="86">
        <f t="shared" si="12"/>
        <v>25.607083333326347</v>
      </c>
      <c r="L34" s="36"/>
    </row>
    <row r="35" spans="1:12">
      <c r="A35" s="73">
        <f t="shared" si="13"/>
        <v>29</v>
      </c>
      <c r="B35" s="69">
        <f t="shared" si="13"/>
        <v>46202</v>
      </c>
      <c r="C35" s="69">
        <f t="shared" si="2"/>
        <v>46202</v>
      </c>
      <c r="D35" s="70">
        <v>0.33333333333333298</v>
      </c>
      <c r="E35" s="69">
        <f t="shared" si="5"/>
        <v>46203</v>
      </c>
      <c r="F35" s="70">
        <v>0.33333333333333298</v>
      </c>
      <c r="G35" s="71">
        <f t="shared" si="6"/>
        <v>1</v>
      </c>
      <c r="H35" s="72">
        <f t="shared" si="3"/>
        <v>2388827.94</v>
      </c>
      <c r="I35" s="195">
        <v>2390268.5</v>
      </c>
      <c r="J35" s="72">
        <f t="shared" si="11"/>
        <v>1440.5600000000559</v>
      </c>
      <c r="K35" s="86">
        <f t="shared" si="12"/>
        <v>60.023333333335664</v>
      </c>
      <c r="L35" s="36"/>
    </row>
    <row r="36" spans="1:12">
      <c r="A36" s="73">
        <f t="shared" si="13"/>
        <v>30</v>
      </c>
      <c r="B36" s="69">
        <f t="shared" si="13"/>
        <v>46203</v>
      </c>
      <c r="C36" s="69">
        <f t="shared" si="2"/>
        <v>46203</v>
      </c>
      <c r="D36" s="70">
        <v>0.33333333333333298</v>
      </c>
      <c r="E36" s="69">
        <f t="shared" si="5"/>
        <v>46204</v>
      </c>
      <c r="F36" s="70">
        <v>0.33333333333333298</v>
      </c>
      <c r="G36" s="71">
        <f t="shared" si="6"/>
        <v>1</v>
      </c>
      <c r="H36" s="72">
        <f t="shared" si="3"/>
        <v>2390268.5</v>
      </c>
      <c r="I36" s="195">
        <v>2391719.2999999998</v>
      </c>
      <c r="J36" s="72">
        <f t="shared" si="11"/>
        <v>1450.7999999998137</v>
      </c>
      <c r="K36" s="86">
        <f t="shared" si="12"/>
        <v>60.449999999992237</v>
      </c>
      <c r="L36" s="3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31503.699999999721</v>
      </c>
      <c r="K38" s="88">
        <f>AVERAGE(K7:K37)</f>
        <v>43.755138888888496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1.4585046296296165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80" zoomScaleNormal="80" workbookViewId="0">
      <pane xSplit="6" ySplit="6" topLeftCell="G25" activePane="bottomRight" state="frozen"/>
      <selection pane="topRight"/>
      <selection pane="bottomLeft"/>
      <selection pane="bottomRight" activeCell="Q37" sqref="Q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15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43.567916666666861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0.375</v>
      </c>
      <c r="E7" s="68">
        <f>C7+1</f>
        <v>46175</v>
      </c>
      <c r="F7" s="194">
        <v>0.375</v>
      </c>
      <c r="G7" s="71">
        <f>IFERROR(((E7-C7)+(F7-D7)),"")</f>
        <v>1</v>
      </c>
      <c r="H7" s="195">
        <v>804914.83</v>
      </c>
      <c r="I7" s="195">
        <v>805476.79</v>
      </c>
      <c r="J7" s="72">
        <f t="shared" ref="J7:J12" si="0">I7-H7</f>
        <v>561.96000000007916</v>
      </c>
      <c r="K7" s="86">
        <f t="shared" ref="K7:K12" si="1">J7/24</f>
        <v>23.4150000000033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0.375</v>
      </c>
      <c r="E8" s="69">
        <f>C8+1</f>
        <v>46176</v>
      </c>
      <c r="F8" s="70">
        <v>0.375</v>
      </c>
      <c r="G8" s="71">
        <f>IFERROR(((E8-C8)+(F8-D8)),"")</f>
        <v>1</v>
      </c>
      <c r="H8" s="72">
        <f t="shared" ref="H8:H36" si="3">I7</f>
        <v>805476.79</v>
      </c>
      <c r="I8" s="72">
        <v>806419.01</v>
      </c>
      <c r="J8" s="72">
        <f t="shared" si="0"/>
        <v>942.21999999997206</v>
      </c>
      <c r="K8" s="86">
        <f t="shared" si="1"/>
        <v>39.2591666666655</v>
      </c>
      <c r="L8" s="9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f t="shared" ref="D9:D36" si="5">D8</f>
        <v>0.375</v>
      </c>
      <c r="E9" s="69">
        <f t="shared" ref="E9:E36" si="6">C9+1</f>
        <v>46177</v>
      </c>
      <c r="F9" s="70">
        <v>0.375</v>
      </c>
      <c r="G9" s="71">
        <f>IFERROR(((E9-C9)+(F9-D9)),"")</f>
        <v>1</v>
      </c>
      <c r="H9" s="72">
        <f t="shared" si="3"/>
        <v>806419.01</v>
      </c>
      <c r="I9" s="72">
        <v>807344.1</v>
      </c>
      <c r="J9" s="72">
        <f t="shared" si="0"/>
        <v>925.0899999999674</v>
      </c>
      <c r="K9" s="86">
        <f t="shared" si="1"/>
        <v>38.545416666665311</v>
      </c>
      <c r="L9" s="9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f t="shared" si="5"/>
        <v>0.375</v>
      </c>
      <c r="E10" s="69">
        <f t="shared" si="6"/>
        <v>46178</v>
      </c>
      <c r="F10" s="70">
        <v>0.375</v>
      </c>
      <c r="G10" s="71">
        <f>IFERROR(((E10-C10)+(F10-D10)),"")</f>
        <v>1</v>
      </c>
      <c r="H10" s="72">
        <f t="shared" si="3"/>
        <v>807344.1</v>
      </c>
      <c r="I10" s="72">
        <v>808291.43</v>
      </c>
      <c r="J10" s="72">
        <f t="shared" si="0"/>
        <v>947.33000000007451</v>
      </c>
      <c r="K10" s="86">
        <f t="shared" si="1"/>
        <v>39.472083333336435</v>
      </c>
      <c r="L10" s="3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f t="shared" si="5"/>
        <v>0.375</v>
      </c>
      <c r="E11" s="69">
        <f t="shared" si="6"/>
        <v>46179</v>
      </c>
      <c r="F11" s="70">
        <v>0.375</v>
      </c>
      <c r="G11" s="71">
        <f t="shared" ref="G11:G36" si="7">IFERROR(((E11-C11)+(F11-D11)),"")</f>
        <v>1</v>
      </c>
      <c r="H11" s="72">
        <f t="shared" si="3"/>
        <v>808291.43</v>
      </c>
      <c r="I11" s="72">
        <v>809177.48</v>
      </c>
      <c r="J11" s="72">
        <f t="shared" si="0"/>
        <v>886.04999999993015</v>
      </c>
      <c r="K11" s="86">
        <f t="shared" si="1"/>
        <v>36.91874999999709</v>
      </c>
      <c r="L11" s="9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f t="shared" si="5"/>
        <v>0.375</v>
      </c>
      <c r="E12" s="69">
        <f t="shared" si="6"/>
        <v>46180</v>
      </c>
      <c r="F12" s="70">
        <v>0.375</v>
      </c>
      <c r="G12" s="71">
        <f t="shared" si="7"/>
        <v>1</v>
      </c>
      <c r="H12" s="72">
        <f t="shared" si="3"/>
        <v>809177.48</v>
      </c>
      <c r="I12" s="72">
        <v>809670.05</v>
      </c>
      <c r="J12" s="72">
        <f t="shared" si="0"/>
        <v>492.57000000006519</v>
      </c>
      <c r="K12" s="86">
        <f t="shared" si="1"/>
        <v>20.523750000002718</v>
      </c>
      <c r="L12" s="96"/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f t="shared" si="5"/>
        <v>0.375</v>
      </c>
      <c r="E13" s="69">
        <f t="shared" si="6"/>
        <v>46181</v>
      </c>
      <c r="F13" s="70">
        <v>0.375</v>
      </c>
      <c r="G13" s="71">
        <f t="shared" si="7"/>
        <v>1</v>
      </c>
      <c r="H13" s="72">
        <f t="shared" si="3"/>
        <v>809670.05</v>
      </c>
      <c r="I13" s="72">
        <v>810045.01</v>
      </c>
      <c r="J13" s="72">
        <f t="shared" ref="J13" si="8">I13-H13</f>
        <v>374.95999999996275</v>
      </c>
      <c r="K13" s="86">
        <f t="shared" ref="K13" si="9">J13/24</f>
        <v>15.623333333331781</v>
      </c>
      <c r="L13" s="96"/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f t="shared" si="5"/>
        <v>0.375</v>
      </c>
      <c r="E14" s="69">
        <f t="shared" si="6"/>
        <v>46182</v>
      </c>
      <c r="F14" s="70">
        <v>0.375</v>
      </c>
      <c r="G14" s="71">
        <f t="shared" si="7"/>
        <v>1</v>
      </c>
      <c r="H14" s="72">
        <f t="shared" si="3"/>
        <v>810045.01</v>
      </c>
      <c r="I14" s="72">
        <v>811062.66</v>
      </c>
      <c r="J14" s="72">
        <f t="shared" ref="J14:J15" si="10">I14-H14</f>
        <v>1017.6500000000233</v>
      </c>
      <c r="K14" s="86">
        <f t="shared" ref="K14:K15" si="11">J14/24</f>
        <v>42.402083333334303</v>
      </c>
      <c r="L14" s="96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f t="shared" si="5"/>
        <v>0.375</v>
      </c>
      <c r="E15" s="69">
        <f t="shared" si="6"/>
        <v>46183</v>
      </c>
      <c r="F15" s="70">
        <v>0.375</v>
      </c>
      <c r="G15" s="71">
        <f t="shared" si="7"/>
        <v>1</v>
      </c>
      <c r="H15" s="72">
        <f t="shared" si="3"/>
        <v>811062.66</v>
      </c>
      <c r="I15" s="72">
        <v>812045.5</v>
      </c>
      <c r="J15" s="72">
        <f t="shared" si="10"/>
        <v>982.8399999999674</v>
      </c>
      <c r="K15" s="86">
        <f t="shared" si="11"/>
        <v>40.951666666665311</v>
      </c>
      <c r="L15" s="96"/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f t="shared" si="5"/>
        <v>0.375</v>
      </c>
      <c r="E16" s="69">
        <f t="shared" si="6"/>
        <v>46184</v>
      </c>
      <c r="F16" s="70">
        <v>0.375</v>
      </c>
      <c r="G16" s="71">
        <f t="shared" si="7"/>
        <v>1</v>
      </c>
      <c r="H16" s="72">
        <f t="shared" si="3"/>
        <v>812045.5</v>
      </c>
      <c r="I16" s="72">
        <v>812977.42</v>
      </c>
      <c r="J16" s="72">
        <f t="shared" ref="J16:J36" si="12">I16-H16</f>
        <v>931.92000000004191</v>
      </c>
      <c r="K16" s="86">
        <f t="shared" ref="K16:K36" si="13">J16/24</f>
        <v>38.830000000001746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f t="shared" si="5"/>
        <v>0.375</v>
      </c>
      <c r="E17" s="69">
        <f t="shared" si="6"/>
        <v>46185</v>
      </c>
      <c r="F17" s="70">
        <v>0.375</v>
      </c>
      <c r="G17" s="71">
        <f t="shared" si="7"/>
        <v>1</v>
      </c>
      <c r="H17" s="72">
        <f t="shared" si="3"/>
        <v>812977.42</v>
      </c>
      <c r="I17" s="72">
        <v>813824.48</v>
      </c>
      <c r="J17" s="72">
        <f t="shared" si="12"/>
        <v>847.05999999993946</v>
      </c>
      <c r="K17" s="86">
        <f t="shared" si="13"/>
        <v>35.294166666664147</v>
      </c>
      <c r="L17" s="9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f t="shared" si="5"/>
        <v>0.375</v>
      </c>
      <c r="E18" s="69">
        <f t="shared" si="6"/>
        <v>46186</v>
      </c>
      <c r="F18" s="70">
        <v>0.375</v>
      </c>
      <c r="G18" s="71">
        <f t="shared" si="7"/>
        <v>1</v>
      </c>
      <c r="H18" s="72">
        <f t="shared" si="3"/>
        <v>813824.48</v>
      </c>
      <c r="I18" s="72">
        <v>814638.52</v>
      </c>
      <c r="J18" s="72">
        <f t="shared" si="12"/>
        <v>814.04000000003725</v>
      </c>
      <c r="K18" s="86">
        <f t="shared" si="13"/>
        <v>33.918333333334886</v>
      </c>
      <c r="L18" s="9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f t="shared" si="5"/>
        <v>0.375</v>
      </c>
      <c r="E19" s="69">
        <f t="shared" si="6"/>
        <v>46187</v>
      </c>
      <c r="F19" s="70">
        <v>0.375</v>
      </c>
      <c r="G19" s="71">
        <f t="shared" si="7"/>
        <v>1</v>
      </c>
      <c r="H19" s="72">
        <f t="shared" si="3"/>
        <v>814638.52</v>
      </c>
      <c r="I19" s="72">
        <v>815343.93</v>
      </c>
      <c r="J19" s="72">
        <f t="shared" si="12"/>
        <v>705.4100000000326</v>
      </c>
      <c r="K19" s="86">
        <f t="shared" si="13"/>
        <v>29.392083333334693</v>
      </c>
      <c r="L19" s="96"/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f t="shared" si="5"/>
        <v>0.375</v>
      </c>
      <c r="E20" s="69">
        <f t="shared" si="6"/>
        <v>46188</v>
      </c>
      <c r="F20" s="70">
        <v>0.375</v>
      </c>
      <c r="G20" s="71">
        <f t="shared" si="7"/>
        <v>1</v>
      </c>
      <c r="H20" s="72">
        <f t="shared" si="3"/>
        <v>815343.93</v>
      </c>
      <c r="I20" s="72">
        <v>816024.12</v>
      </c>
      <c r="J20" s="72">
        <f t="shared" si="12"/>
        <v>680.18999999994412</v>
      </c>
      <c r="K20" s="86">
        <f t="shared" si="13"/>
        <v>28.341249999997672</v>
      </c>
      <c r="L20" s="96"/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f t="shared" si="5"/>
        <v>0.375</v>
      </c>
      <c r="E21" s="69">
        <f t="shared" si="6"/>
        <v>46189</v>
      </c>
      <c r="F21" s="70">
        <v>0.375</v>
      </c>
      <c r="G21" s="71">
        <f t="shared" si="7"/>
        <v>1</v>
      </c>
      <c r="H21" s="72">
        <f t="shared" si="3"/>
        <v>816024.12</v>
      </c>
      <c r="I21" s="72">
        <v>817039.12</v>
      </c>
      <c r="J21" s="72">
        <f t="shared" si="12"/>
        <v>1015</v>
      </c>
      <c r="K21" s="86">
        <f t="shared" si="13"/>
        <v>42.291666666666664</v>
      </c>
      <c r="L21" s="96"/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f t="shared" si="5"/>
        <v>0.375</v>
      </c>
      <c r="E22" s="69">
        <f t="shared" si="6"/>
        <v>46190</v>
      </c>
      <c r="F22" s="70">
        <v>0.375</v>
      </c>
      <c r="G22" s="71">
        <f t="shared" si="7"/>
        <v>1</v>
      </c>
      <c r="H22" s="72">
        <f t="shared" si="3"/>
        <v>817039.12</v>
      </c>
      <c r="I22" s="72">
        <v>817729.99</v>
      </c>
      <c r="J22" s="72">
        <f t="shared" si="12"/>
        <v>690.86999999999534</v>
      </c>
      <c r="K22" s="86">
        <f t="shared" si="13"/>
        <v>28.786249999999807</v>
      </c>
      <c r="L22" s="96"/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f t="shared" si="5"/>
        <v>0.375</v>
      </c>
      <c r="E23" s="69">
        <f t="shared" si="6"/>
        <v>46191</v>
      </c>
      <c r="F23" s="70">
        <v>0.375</v>
      </c>
      <c r="G23" s="71">
        <f t="shared" si="7"/>
        <v>1</v>
      </c>
      <c r="H23" s="72">
        <f t="shared" si="3"/>
        <v>817729.99</v>
      </c>
      <c r="I23" s="72">
        <v>818775.62</v>
      </c>
      <c r="J23" s="72">
        <f t="shared" si="12"/>
        <v>1045.6300000000047</v>
      </c>
      <c r="K23" s="86">
        <f t="shared" si="13"/>
        <v>43.567916666666861</v>
      </c>
      <c r="L23" s="96"/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f t="shared" si="5"/>
        <v>0.375</v>
      </c>
      <c r="E24" s="69">
        <f t="shared" si="6"/>
        <v>46192</v>
      </c>
      <c r="F24" s="70">
        <v>0.375</v>
      </c>
      <c r="G24" s="71">
        <f t="shared" si="7"/>
        <v>1</v>
      </c>
      <c r="H24" s="72">
        <f t="shared" si="3"/>
        <v>818775.62</v>
      </c>
      <c r="I24" s="72">
        <v>819723.41</v>
      </c>
      <c r="J24" s="72">
        <f t="shared" si="12"/>
        <v>947.79000000003725</v>
      </c>
      <c r="K24" s="86">
        <f t="shared" si="13"/>
        <v>39.49125000000155</v>
      </c>
      <c r="L24" s="96"/>
    </row>
    <row r="25" spans="1:14">
      <c r="A25" s="73">
        <f t="shared" ref="A25:B36" si="14">A24+1</f>
        <v>19</v>
      </c>
      <c r="B25" s="69">
        <f t="shared" si="14"/>
        <v>46192</v>
      </c>
      <c r="C25" s="69">
        <f t="shared" si="2"/>
        <v>46192</v>
      </c>
      <c r="D25" s="70">
        <f t="shared" si="5"/>
        <v>0.375</v>
      </c>
      <c r="E25" s="69">
        <f t="shared" si="6"/>
        <v>46193</v>
      </c>
      <c r="F25" s="70">
        <v>0.375</v>
      </c>
      <c r="G25" s="71">
        <f t="shared" si="7"/>
        <v>1</v>
      </c>
      <c r="H25" s="72">
        <f t="shared" si="3"/>
        <v>819723.41</v>
      </c>
      <c r="I25" s="72">
        <v>820642.49</v>
      </c>
      <c r="J25" s="72">
        <f t="shared" si="12"/>
        <v>919.07999999995809</v>
      </c>
      <c r="K25" s="86">
        <f t="shared" si="13"/>
        <v>38.294999999998254</v>
      </c>
      <c r="L25" s="96"/>
    </row>
    <row r="26" spans="1:14">
      <c r="A26" s="73">
        <f t="shared" si="14"/>
        <v>20</v>
      </c>
      <c r="B26" s="69">
        <f t="shared" si="14"/>
        <v>46193</v>
      </c>
      <c r="C26" s="69">
        <f t="shared" si="2"/>
        <v>46193</v>
      </c>
      <c r="D26" s="70">
        <f t="shared" si="5"/>
        <v>0.375</v>
      </c>
      <c r="E26" s="69">
        <f t="shared" si="6"/>
        <v>46194</v>
      </c>
      <c r="F26" s="70">
        <v>0.375</v>
      </c>
      <c r="G26" s="71">
        <f t="shared" si="7"/>
        <v>1</v>
      </c>
      <c r="H26" s="72">
        <f t="shared" si="3"/>
        <v>820642.49</v>
      </c>
      <c r="I26" s="72">
        <v>821495.9</v>
      </c>
      <c r="J26" s="72">
        <f t="shared" si="12"/>
        <v>853.4100000000326</v>
      </c>
      <c r="K26" s="86">
        <f t="shared" si="13"/>
        <v>35.558750000001361</v>
      </c>
      <c r="L26" s="96"/>
    </row>
    <row r="27" spans="1:14">
      <c r="A27" s="73">
        <f t="shared" si="14"/>
        <v>21</v>
      </c>
      <c r="B27" s="69">
        <f t="shared" si="14"/>
        <v>46194</v>
      </c>
      <c r="C27" s="69">
        <f t="shared" si="2"/>
        <v>46194</v>
      </c>
      <c r="D27" s="70">
        <f t="shared" si="5"/>
        <v>0.375</v>
      </c>
      <c r="E27" s="69">
        <f t="shared" si="6"/>
        <v>46195</v>
      </c>
      <c r="F27" s="70">
        <v>0.375</v>
      </c>
      <c r="G27" s="71">
        <f t="shared" si="7"/>
        <v>1</v>
      </c>
      <c r="H27" s="72">
        <f t="shared" si="3"/>
        <v>821495.9</v>
      </c>
      <c r="I27" s="72">
        <v>822396.7</v>
      </c>
      <c r="J27" s="72">
        <f t="shared" si="12"/>
        <v>900.79999999993015</v>
      </c>
      <c r="K27" s="86">
        <f t="shared" si="13"/>
        <v>37.533333333330425</v>
      </c>
      <c r="L27" s="96"/>
    </row>
    <row r="28" spans="1:14">
      <c r="A28" s="73">
        <f t="shared" si="14"/>
        <v>22</v>
      </c>
      <c r="B28" s="69">
        <f t="shared" si="14"/>
        <v>46195</v>
      </c>
      <c r="C28" s="69">
        <f t="shared" si="2"/>
        <v>46195</v>
      </c>
      <c r="D28" s="70">
        <f t="shared" si="5"/>
        <v>0.375</v>
      </c>
      <c r="E28" s="69">
        <f t="shared" si="6"/>
        <v>46196</v>
      </c>
      <c r="F28" s="70">
        <v>0.375</v>
      </c>
      <c r="G28" s="71">
        <f t="shared" si="7"/>
        <v>1</v>
      </c>
      <c r="H28" s="72">
        <f t="shared" si="3"/>
        <v>822396.7</v>
      </c>
      <c r="I28" s="72">
        <v>823340.18</v>
      </c>
      <c r="J28" s="72">
        <f t="shared" si="12"/>
        <v>943.48000000009779</v>
      </c>
      <c r="K28" s="86">
        <f t="shared" si="13"/>
        <v>39.311666666670739</v>
      </c>
      <c r="L28" s="96"/>
    </row>
    <row r="29" spans="1:14">
      <c r="A29" s="73">
        <f t="shared" si="14"/>
        <v>23</v>
      </c>
      <c r="B29" s="69">
        <f t="shared" si="14"/>
        <v>46196</v>
      </c>
      <c r="C29" s="69">
        <f t="shared" si="2"/>
        <v>46196</v>
      </c>
      <c r="D29" s="70">
        <f t="shared" si="5"/>
        <v>0.375</v>
      </c>
      <c r="E29" s="69">
        <f t="shared" si="6"/>
        <v>46197</v>
      </c>
      <c r="F29" s="70">
        <v>0.375</v>
      </c>
      <c r="G29" s="71">
        <f t="shared" si="7"/>
        <v>1</v>
      </c>
      <c r="H29" s="72">
        <f t="shared" si="3"/>
        <v>823340.18</v>
      </c>
      <c r="I29" s="72">
        <v>824252.57</v>
      </c>
      <c r="J29" s="72">
        <f t="shared" si="12"/>
        <v>912.38999999989755</v>
      </c>
      <c r="K29" s="86">
        <f t="shared" si="13"/>
        <v>38.016249999995729</v>
      </c>
      <c r="L29" s="96"/>
    </row>
    <row r="30" spans="1:14">
      <c r="A30" s="73">
        <f t="shared" si="14"/>
        <v>24</v>
      </c>
      <c r="B30" s="69">
        <f t="shared" si="14"/>
        <v>46197</v>
      </c>
      <c r="C30" s="69">
        <f t="shared" si="2"/>
        <v>46197</v>
      </c>
      <c r="D30" s="70">
        <f t="shared" si="5"/>
        <v>0.375</v>
      </c>
      <c r="E30" s="69">
        <f t="shared" si="6"/>
        <v>46198</v>
      </c>
      <c r="F30" s="70">
        <v>0.375</v>
      </c>
      <c r="G30" s="71">
        <f t="shared" si="7"/>
        <v>1</v>
      </c>
      <c r="H30" s="72">
        <f t="shared" si="3"/>
        <v>824252.57</v>
      </c>
      <c r="I30" s="72">
        <v>825072.95</v>
      </c>
      <c r="J30" s="72">
        <f t="shared" si="12"/>
        <v>820.38000000000466</v>
      </c>
      <c r="K30" s="86">
        <f t="shared" si="13"/>
        <v>34.182500000000196</v>
      </c>
      <c r="L30" s="96"/>
    </row>
    <row r="31" spans="1:14">
      <c r="A31" s="73">
        <f t="shared" si="14"/>
        <v>25</v>
      </c>
      <c r="B31" s="69">
        <f t="shared" si="14"/>
        <v>46198</v>
      </c>
      <c r="C31" s="69">
        <f t="shared" si="2"/>
        <v>46198</v>
      </c>
      <c r="D31" s="70">
        <f t="shared" si="5"/>
        <v>0.375</v>
      </c>
      <c r="E31" s="69">
        <f t="shared" si="6"/>
        <v>46199</v>
      </c>
      <c r="F31" s="70">
        <v>0.375</v>
      </c>
      <c r="G31" s="71">
        <f t="shared" si="7"/>
        <v>1</v>
      </c>
      <c r="H31" s="72">
        <f t="shared" si="3"/>
        <v>825072.95</v>
      </c>
      <c r="I31" s="72">
        <v>825967.48</v>
      </c>
      <c r="J31" s="72">
        <f t="shared" si="12"/>
        <v>894.53000000002794</v>
      </c>
      <c r="K31" s="86">
        <f t="shared" si="13"/>
        <v>37.2720833333345</v>
      </c>
      <c r="L31" s="96"/>
    </row>
    <row r="32" spans="1:14">
      <c r="A32" s="73">
        <f t="shared" si="14"/>
        <v>26</v>
      </c>
      <c r="B32" s="69">
        <f t="shared" si="14"/>
        <v>46199</v>
      </c>
      <c r="C32" s="69">
        <f t="shared" si="2"/>
        <v>46199</v>
      </c>
      <c r="D32" s="70">
        <f t="shared" si="5"/>
        <v>0.375</v>
      </c>
      <c r="E32" s="69">
        <f t="shared" si="6"/>
        <v>46200</v>
      </c>
      <c r="F32" s="70">
        <v>0.375</v>
      </c>
      <c r="G32" s="71">
        <f t="shared" si="7"/>
        <v>1</v>
      </c>
      <c r="H32" s="72">
        <f t="shared" si="3"/>
        <v>825967.48</v>
      </c>
      <c r="I32" s="72">
        <v>826941.52</v>
      </c>
      <c r="J32" s="72">
        <f t="shared" si="12"/>
        <v>974.04000000003725</v>
      </c>
      <c r="K32" s="86">
        <f t="shared" si="13"/>
        <v>40.58500000000155</v>
      </c>
      <c r="L32" s="96"/>
    </row>
    <row r="33" spans="1:12">
      <c r="A33" s="73">
        <f t="shared" si="14"/>
        <v>27</v>
      </c>
      <c r="B33" s="69">
        <f t="shared" si="14"/>
        <v>46200</v>
      </c>
      <c r="C33" s="69">
        <f t="shared" si="2"/>
        <v>46200</v>
      </c>
      <c r="D33" s="70">
        <f t="shared" si="5"/>
        <v>0.375</v>
      </c>
      <c r="E33" s="69">
        <f t="shared" si="6"/>
        <v>46201</v>
      </c>
      <c r="F33" s="70">
        <v>0.375</v>
      </c>
      <c r="G33" s="71">
        <f t="shared" si="7"/>
        <v>1</v>
      </c>
      <c r="H33" s="72">
        <f t="shared" si="3"/>
        <v>826941.52</v>
      </c>
      <c r="I33" s="195">
        <v>827630.59</v>
      </c>
      <c r="J33" s="72">
        <f t="shared" si="12"/>
        <v>689.06999999994878</v>
      </c>
      <c r="K33" s="86">
        <f t="shared" si="13"/>
        <v>28.711249999997865</v>
      </c>
      <c r="L33" s="96"/>
    </row>
    <row r="34" spans="1:12">
      <c r="A34" s="73">
        <f t="shared" si="14"/>
        <v>28</v>
      </c>
      <c r="B34" s="69">
        <f t="shared" si="14"/>
        <v>46201</v>
      </c>
      <c r="C34" s="69">
        <f t="shared" si="2"/>
        <v>46201</v>
      </c>
      <c r="D34" s="70">
        <f t="shared" si="5"/>
        <v>0.375</v>
      </c>
      <c r="E34" s="69">
        <f t="shared" si="6"/>
        <v>46202</v>
      </c>
      <c r="F34" s="70">
        <v>0.375</v>
      </c>
      <c r="G34" s="71">
        <f t="shared" si="7"/>
        <v>1</v>
      </c>
      <c r="H34" s="72">
        <f t="shared" si="3"/>
        <v>827630.59</v>
      </c>
      <c r="I34" s="195">
        <v>828388.15</v>
      </c>
      <c r="J34" s="72">
        <f t="shared" si="12"/>
        <v>757.56000000005588</v>
      </c>
      <c r="K34" s="86">
        <f t="shared" si="13"/>
        <v>31.565000000002328</v>
      </c>
      <c r="L34" s="96"/>
    </row>
    <row r="35" spans="1:12">
      <c r="A35" s="73">
        <f t="shared" si="14"/>
        <v>29</v>
      </c>
      <c r="B35" s="69">
        <f t="shared" si="14"/>
        <v>46202</v>
      </c>
      <c r="C35" s="69">
        <f t="shared" si="2"/>
        <v>46202</v>
      </c>
      <c r="D35" s="70">
        <f t="shared" si="5"/>
        <v>0.375</v>
      </c>
      <c r="E35" s="69">
        <f t="shared" si="6"/>
        <v>46203</v>
      </c>
      <c r="F35" s="70">
        <v>0.375</v>
      </c>
      <c r="G35" s="71">
        <f t="shared" si="7"/>
        <v>1</v>
      </c>
      <c r="H35" s="72">
        <f t="shared" si="3"/>
        <v>828388.15</v>
      </c>
      <c r="I35" s="195">
        <v>829421.82</v>
      </c>
      <c r="J35" s="72">
        <f t="shared" si="12"/>
        <v>1033.6699999999255</v>
      </c>
      <c r="K35" s="86">
        <f t="shared" si="13"/>
        <v>43.069583333330229</v>
      </c>
      <c r="L35" s="96"/>
    </row>
    <row r="36" spans="1:12">
      <c r="A36" s="73">
        <f t="shared" si="14"/>
        <v>30</v>
      </c>
      <c r="B36" s="69">
        <f t="shared" si="14"/>
        <v>46203</v>
      </c>
      <c r="C36" s="69">
        <f t="shared" si="2"/>
        <v>46203</v>
      </c>
      <c r="D36" s="70">
        <f t="shared" si="5"/>
        <v>0.375</v>
      </c>
      <c r="E36" s="69">
        <f t="shared" si="6"/>
        <v>46204</v>
      </c>
      <c r="F36" s="70">
        <v>0.375</v>
      </c>
      <c r="G36" s="71">
        <f t="shared" si="7"/>
        <v>1</v>
      </c>
      <c r="H36" s="72">
        <f t="shared" si="3"/>
        <v>829421.82</v>
      </c>
      <c r="I36" s="195">
        <v>830428.57</v>
      </c>
      <c r="J36" s="72">
        <f t="shared" si="12"/>
        <v>1006.75</v>
      </c>
      <c r="K36" s="86">
        <f t="shared" si="13"/>
        <v>41.947916666666664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25513.739999999991</v>
      </c>
      <c r="K38" s="88">
        <f>AVERAGE(K7:K37)</f>
        <v>35.435749999999985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1.1811916666666662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8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80" zoomScaleNormal="80" workbookViewId="0">
      <pane ySplit="6" topLeftCell="A25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12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38.421249999999418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70">
        <v>0.375</v>
      </c>
      <c r="E7" s="68">
        <f>C7+1</f>
        <v>46175</v>
      </c>
      <c r="F7" s="70">
        <v>0.375</v>
      </c>
      <c r="G7" s="71">
        <f>IFERROR(((E7-C7)+(F7-D7)),"")</f>
        <v>1</v>
      </c>
      <c r="H7" s="195">
        <v>711632.93</v>
      </c>
      <c r="I7" s="195">
        <v>712036</v>
      </c>
      <c r="J7" s="72">
        <f t="shared" ref="J7:J12" si="0">I7-H7</f>
        <v>403.06999999994878</v>
      </c>
      <c r="K7" s="86">
        <f t="shared" ref="K7:K12" si="1">J7/24</f>
        <v>16.7945833333312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v>0.375</v>
      </c>
      <c r="E8" s="69">
        <f>C8+1</f>
        <v>46176</v>
      </c>
      <c r="F8" s="70">
        <v>0.375</v>
      </c>
      <c r="G8" s="71">
        <f>IFERROR(((E8-C8)+(F8-D8)),"")</f>
        <v>1</v>
      </c>
      <c r="H8" s="195">
        <f t="shared" ref="H8:H36" si="3">I7</f>
        <v>712036</v>
      </c>
      <c r="I8" s="72">
        <v>712789.48</v>
      </c>
      <c r="J8" s="72">
        <f t="shared" si="0"/>
        <v>753.47999999998137</v>
      </c>
      <c r="K8" s="86">
        <f t="shared" si="1"/>
        <v>31.394999999999225</v>
      </c>
      <c r="L8" s="9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v>0.375</v>
      </c>
      <c r="E9" s="69">
        <f t="shared" ref="E9:E36" si="5">C9+1</f>
        <v>46177</v>
      </c>
      <c r="F9" s="70">
        <v>0.375</v>
      </c>
      <c r="G9" s="71">
        <f>IFERROR(((E9-C9)+(F9-D9)),"")</f>
        <v>1</v>
      </c>
      <c r="H9" s="195">
        <f t="shared" si="3"/>
        <v>712789.48</v>
      </c>
      <c r="I9" s="72">
        <v>713467.58</v>
      </c>
      <c r="J9" s="72">
        <f t="shared" si="0"/>
        <v>678.09999999997672</v>
      </c>
      <c r="K9" s="86">
        <f t="shared" si="1"/>
        <v>28.254166666665697</v>
      </c>
      <c r="L9" s="9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v>0.375</v>
      </c>
      <c r="E10" s="69">
        <f t="shared" si="5"/>
        <v>46178</v>
      </c>
      <c r="F10" s="70">
        <v>0.375</v>
      </c>
      <c r="G10" s="71">
        <f>IFERROR(((E10-C10)+(F10-D10)),"")</f>
        <v>1</v>
      </c>
      <c r="H10" s="195">
        <f t="shared" si="3"/>
        <v>713467.58</v>
      </c>
      <c r="I10" s="72">
        <v>714149.14</v>
      </c>
      <c r="J10" s="72">
        <f t="shared" si="0"/>
        <v>681.56000000005588</v>
      </c>
      <c r="K10" s="86">
        <f t="shared" si="1"/>
        <v>28.39833333333566</v>
      </c>
      <c r="L10" s="3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v>0.375</v>
      </c>
      <c r="E11" s="69">
        <f t="shared" si="5"/>
        <v>46179</v>
      </c>
      <c r="F11" s="70">
        <v>0.375</v>
      </c>
      <c r="G11" s="71">
        <f t="shared" ref="G11:G36" si="6">IFERROR(((E11-C11)+(F11-D11)),"")</f>
        <v>1</v>
      </c>
      <c r="H11" s="195">
        <f t="shared" si="3"/>
        <v>714149.14</v>
      </c>
      <c r="I11" s="72">
        <v>714838.91</v>
      </c>
      <c r="J11" s="72">
        <f t="shared" si="0"/>
        <v>689.77000000001863</v>
      </c>
      <c r="K11" s="86">
        <f t="shared" si="1"/>
        <v>28.740416666667443</v>
      </c>
      <c r="L11" s="9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v>0.375</v>
      </c>
      <c r="E12" s="69">
        <f t="shared" si="5"/>
        <v>46180</v>
      </c>
      <c r="F12" s="70">
        <v>0.375</v>
      </c>
      <c r="G12" s="71">
        <f t="shared" si="6"/>
        <v>1</v>
      </c>
      <c r="H12" s="195">
        <f t="shared" si="3"/>
        <v>714838.91</v>
      </c>
      <c r="I12" s="72">
        <v>715540.47</v>
      </c>
      <c r="J12" s="72">
        <f t="shared" si="0"/>
        <v>701.55999999993946</v>
      </c>
      <c r="K12" s="86">
        <f t="shared" si="1"/>
        <v>29.231666666664143</v>
      </c>
      <c r="L12" s="96"/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v>0.375</v>
      </c>
      <c r="E13" s="69">
        <f t="shared" si="5"/>
        <v>46181</v>
      </c>
      <c r="F13" s="70">
        <v>0.375</v>
      </c>
      <c r="G13" s="71">
        <f t="shared" si="6"/>
        <v>1</v>
      </c>
      <c r="H13" s="195">
        <f t="shared" si="3"/>
        <v>715540.47</v>
      </c>
      <c r="I13" s="72">
        <v>715975.54</v>
      </c>
      <c r="J13" s="72">
        <f t="shared" ref="J13" si="7">I13-H13</f>
        <v>435.07000000006519</v>
      </c>
      <c r="K13" s="86">
        <f t="shared" ref="K13" si="8">J13/24</f>
        <v>18.127916666669382</v>
      </c>
      <c r="L13" s="96"/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v>0.375</v>
      </c>
      <c r="E14" s="69">
        <f t="shared" si="5"/>
        <v>46182</v>
      </c>
      <c r="F14" s="70">
        <v>0.375</v>
      </c>
      <c r="G14" s="71">
        <f t="shared" si="6"/>
        <v>1</v>
      </c>
      <c r="H14" s="195">
        <f t="shared" si="3"/>
        <v>715975.54</v>
      </c>
      <c r="I14" s="72">
        <v>716835.37</v>
      </c>
      <c r="J14" s="72">
        <f t="shared" ref="J14" si="9">I14-H14</f>
        <v>859.82999999995809</v>
      </c>
      <c r="K14" s="86">
        <f t="shared" ref="K14" si="10">J14/24</f>
        <v>35.826249999998254</v>
      </c>
      <c r="L14" s="96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v>0.375</v>
      </c>
      <c r="E15" s="69">
        <f t="shared" si="5"/>
        <v>46183</v>
      </c>
      <c r="F15" s="70">
        <v>0.375</v>
      </c>
      <c r="G15" s="71">
        <f t="shared" si="6"/>
        <v>1</v>
      </c>
      <c r="H15" s="195">
        <f t="shared" si="3"/>
        <v>716835.37</v>
      </c>
      <c r="I15" s="72">
        <v>717529.61</v>
      </c>
      <c r="J15" s="72">
        <f t="shared" ref="J15:J36" si="11">I15-H15</f>
        <v>694.23999999999069</v>
      </c>
      <c r="K15" s="86">
        <f t="shared" ref="K15:K36" si="12">J15/24</f>
        <v>28.926666666666279</v>
      </c>
      <c r="L15" s="96"/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v>0.375</v>
      </c>
      <c r="E16" s="69">
        <f t="shared" si="5"/>
        <v>46184</v>
      </c>
      <c r="F16" s="70">
        <v>0.375</v>
      </c>
      <c r="G16" s="71">
        <f t="shared" si="6"/>
        <v>1</v>
      </c>
      <c r="H16" s="195">
        <f t="shared" si="3"/>
        <v>717529.61</v>
      </c>
      <c r="I16" s="72">
        <v>718213.02</v>
      </c>
      <c r="J16" s="72">
        <f t="shared" si="11"/>
        <v>683.4100000000326</v>
      </c>
      <c r="K16" s="86">
        <f t="shared" si="12"/>
        <v>28.475416666668025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v>0.375</v>
      </c>
      <c r="E17" s="69">
        <f t="shared" si="5"/>
        <v>46185</v>
      </c>
      <c r="F17" s="70">
        <v>0.375</v>
      </c>
      <c r="G17" s="71">
        <f t="shared" si="6"/>
        <v>1</v>
      </c>
      <c r="H17" s="195">
        <f t="shared" si="3"/>
        <v>718213.02</v>
      </c>
      <c r="I17" s="72">
        <v>718799.91</v>
      </c>
      <c r="J17" s="72">
        <f t="shared" si="11"/>
        <v>586.89000000001397</v>
      </c>
      <c r="K17" s="86">
        <f t="shared" si="12"/>
        <v>24.453750000000582</v>
      </c>
      <c r="L17" s="9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v>0.375</v>
      </c>
      <c r="E18" s="69">
        <f t="shared" si="5"/>
        <v>46186</v>
      </c>
      <c r="F18" s="70">
        <v>0.375</v>
      </c>
      <c r="G18" s="71">
        <f t="shared" si="6"/>
        <v>1</v>
      </c>
      <c r="H18" s="195">
        <f t="shared" si="3"/>
        <v>718799.91</v>
      </c>
      <c r="I18" s="72">
        <v>719391.49</v>
      </c>
      <c r="J18" s="72">
        <f t="shared" si="11"/>
        <v>591.57999999995809</v>
      </c>
      <c r="K18" s="86">
        <f t="shared" si="12"/>
        <v>24.649166666664922</v>
      </c>
      <c r="L18" s="9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v>0.375</v>
      </c>
      <c r="E19" s="69">
        <f t="shared" si="5"/>
        <v>46187</v>
      </c>
      <c r="F19" s="70">
        <v>0.375</v>
      </c>
      <c r="G19" s="71">
        <f t="shared" si="6"/>
        <v>1</v>
      </c>
      <c r="H19" s="195">
        <f t="shared" si="3"/>
        <v>719391.49</v>
      </c>
      <c r="I19" s="72">
        <v>720094.5</v>
      </c>
      <c r="J19" s="72">
        <f t="shared" si="11"/>
        <v>703.01000000000931</v>
      </c>
      <c r="K19" s="86">
        <f t="shared" si="12"/>
        <v>29.292083333333721</v>
      </c>
      <c r="L19" s="96"/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v>0.375</v>
      </c>
      <c r="E20" s="69">
        <f t="shared" si="5"/>
        <v>46188</v>
      </c>
      <c r="F20" s="70">
        <v>0.375</v>
      </c>
      <c r="G20" s="71">
        <f t="shared" si="6"/>
        <v>1</v>
      </c>
      <c r="H20" s="195">
        <f t="shared" si="3"/>
        <v>720094.5</v>
      </c>
      <c r="I20" s="72">
        <v>720478.31</v>
      </c>
      <c r="J20" s="72">
        <f t="shared" si="11"/>
        <v>383.81000000005588</v>
      </c>
      <c r="K20" s="86">
        <f t="shared" si="12"/>
        <v>15.992083333335662</v>
      </c>
      <c r="L20" s="96"/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v>0.375</v>
      </c>
      <c r="E21" s="69">
        <f t="shared" si="5"/>
        <v>46189</v>
      </c>
      <c r="F21" s="70">
        <v>0.375</v>
      </c>
      <c r="G21" s="71">
        <f t="shared" si="6"/>
        <v>1</v>
      </c>
      <c r="H21" s="195">
        <f t="shared" si="3"/>
        <v>720478.31</v>
      </c>
      <c r="I21" s="72">
        <v>721197.99</v>
      </c>
      <c r="J21" s="72">
        <f t="shared" si="11"/>
        <v>719.67999999993481</v>
      </c>
      <c r="K21" s="86">
        <f t="shared" si="12"/>
        <v>29.98666666666395</v>
      </c>
      <c r="L21" s="96"/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v>0.375</v>
      </c>
      <c r="E22" s="69">
        <f t="shared" si="5"/>
        <v>46190</v>
      </c>
      <c r="F22" s="70">
        <v>0.375</v>
      </c>
      <c r="G22" s="71">
        <f t="shared" si="6"/>
        <v>1</v>
      </c>
      <c r="H22" s="195">
        <f t="shared" si="3"/>
        <v>721197.99</v>
      </c>
      <c r="I22" s="72">
        <v>721546.54</v>
      </c>
      <c r="J22" s="72">
        <f t="shared" si="11"/>
        <v>348.55000000004657</v>
      </c>
      <c r="K22" s="86">
        <f t="shared" si="12"/>
        <v>14.522916666668607</v>
      </c>
      <c r="L22" s="96"/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v>0.375</v>
      </c>
      <c r="E23" s="69">
        <f t="shared" si="5"/>
        <v>46191</v>
      </c>
      <c r="F23" s="70">
        <v>0.375</v>
      </c>
      <c r="G23" s="71">
        <f t="shared" si="6"/>
        <v>1</v>
      </c>
      <c r="H23" s="195">
        <f t="shared" si="3"/>
        <v>721546.54</v>
      </c>
      <c r="I23" s="72">
        <v>722269.18</v>
      </c>
      <c r="J23" s="72">
        <f t="shared" si="11"/>
        <v>722.64000000001397</v>
      </c>
      <c r="K23" s="86">
        <f t="shared" si="12"/>
        <v>30.110000000000582</v>
      </c>
      <c r="L23" s="96"/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v>0.375</v>
      </c>
      <c r="E24" s="69">
        <f t="shared" si="5"/>
        <v>46192</v>
      </c>
      <c r="F24" s="70">
        <v>0.375</v>
      </c>
      <c r="G24" s="71">
        <f t="shared" si="6"/>
        <v>1</v>
      </c>
      <c r="H24" s="195">
        <f t="shared" si="3"/>
        <v>722269.18</v>
      </c>
      <c r="I24" s="195">
        <v>722956.31</v>
      </c>
      <c r="J24" s="72">
        <f t="shared" si="11"/>
        <v>687.13000000000466</v>
      </c>
      <c r="K24" s="86">
        <f t="shared" si="12"/>
        <v>28.630416666666861</v>
      </c>
      <c r="L24" s="96"/>
    </row>
    <row r="25" spans="1:14">
      <c r="A25" s="73">
        <f t="shared" ref="A25:B36" si="13">A24+1</f>
        <v>19</v>
      </c>
      <c r="B25" s="69">
        <f t="shared" si="13"/>
        <v>46192</v>
      </c>
      <c r="C25" s="69">
        <f t="shared" si="2"/>
        <v>46192</v>
      </c>
      <c r="D25" s="70">
        <v>0.375</v>
      </c>
      <c r="E25" s="69">
        <f t="shared" si="5"/>
        <v>46193</v>
      </c>
      <c r="F25" s="70">
        <v>0.375</v>
      </c>
      <c r="G25" s="71">
        <f t="shared" si="6"/>
        <v>1</v>
      </c>
      <c r="H25" s="195">
        <f t="shared" si="3"/>
        <v>722956.31</v>
      </c>
      <c r="I25" s="72">
        <v>723617.27</v>
      </c>
      <c r="J25" s="72">
        <f t="shared" si="11"/>
        <v>660.95999999996275</v>
      </c>
      <c r="K25" s="86">
        <f t="shared" si="12"/>
        <v>27.539999999998447</v>
      </c>
      <c r="L25" s="96"/>
    </row>
    <row r="26" spans="1:14">
      <c r="A26" s="73">
        <f t="shared" si="13"/>
        <v>20</v>
      </c>
      <c r="B26" s="69">
        <f t="shared" si="13"/>
        <v>46193</v>
      </c>
      <c r="C26" s="69">
        <f t="shared" si="2"/>
        <v>46193</v>
      </c>
      <c r="D26" s="70">
        <v>0.375</v>
      </c>
      <c r="E26" s="69">
        <f t="shared" si="5"/>
        <v>46194</v>
      </c>
      <c r="F26" s="70">
        <v>0.375</v>
      </c>
      <c r="G26" s="71">
        <f t="shared" si="6"/>
        <v>1</v>
      </c>
      <c r="H26" s="195">
        <f t="shared" si="3"/>
        <v>723617.27</v>
      </c>
      <c r="I26" s="72">
        <v>724539.38</v>
      </c>
      <c r="J26" s="72">
        <f t="shared" si="11"/>
        <v>922.10999999998603</v>
      </c>
      <c r="K26" s="86">
        <f t="shared" si="12"/>
        <v>38.421249999999418</v>
      </c>
      <c r="L26" s="96"/>
    </row>
    <row r="27" spans="1:14">
      <c r="A27" s="73">
        <f t="shared" si="13"/>
        <v>21</v>
      </c>
      <c r="B27" s="69">
        <f t="shared" si="13"/>
        <v>46194</v>
      </c>
      <c r="C27" s="69">
        <f t="shared" si="2"/>
        <v>46194</v>
      </c>
      <c r="D27" s="70">
        <v>0.375</v>
      </c>
      <c r="E27" s="69">
        <f t="shared" si="5"/>
        <v>46195</v>
      </c>
      <c r="F27" s="70">
        <v>0.375</v>
      </c>
      <c r="G27" s="71">
        <f t="shared" si="6"/>
        <v>1</v>
      </c>
      <c r="H27" s="195">
        <f t="shared" si="3"/>
        <v>724539.38</v>
      </c>
      <c r="I27" s="72">
        <v>724943.65</v>
      </c>
      <c r="J27" s="72">
        <f t="shared" si="11"/>
        <v>404.27000000001863</v>
      </c>
      <c r="K27" s="86">
        <f t="shared" si="12"/>
        <v>16.844583333334111</v>
      </c>
      <c r="L27" s="96"/>
    </row>
    <row r="28" spans="1:14">
      <c r="A28" s="73">
        <f t="shared" si="13"/>
        <v>22</v>
      </c>
      <c r="B28" s="69">
        <f t="shared" si="13"/>
        <v>46195</v>
      </c>
      <c r="C28" s="69">
        <f t="shared" si="2"/>
        <v>46195</v>
      </c>
      <c r="D28" s="70">
        <v>0.375</v>
      </c>
      <c r="E28" s="69">
        <f t="shared" si="5"/>
        <v>46196</v>
      </c>
      <c r="F28" s="70">
        <v>0.375</v>
      </c>
      <c r="G28" s="71">
        <f t="shared" si="6"/>
        <v>1</v>
      </c>
      <c r="H28" s="195">
        <f t="shared" si="3"/>
        <v>724943.65</v>
      </c>
      <c r="I28" s="72">
        <v>725674.61</v>
      </c>
      <c r="J28" s="72">
        <f t="shared" si="11"/>
        <v>730.95999999996275</v>
      </c>
      <c r="K28" s="86">
        <f t="shared" si="12"/>
        <v>30.456666666665114</v>
      </c>
      <c r="L28" s="96"/>
    </row>
    <row r="29" spans="1:14">
      <c r="A29" s="73">
        <f t="shared" si="13"/>
        <v>23</v>
      </c>
      <c r="B29" s="69">
        <f t="shared" si="13"/>
        <v>46196</v>
      </c>
      <c r="C29" s="69">
        <f t="shared" si="2"/>
        <v>46196</v>
      </c>
      <c r="D29" s="70">
        <v>0.375</v>
      </c>
      <c r="E29" s="69">
        <f t="shared" si="5"/>
        <v>46197</v>
      </c>
      <c r="F29" s="70">
        <v>0.375</v>
      </c>
      <c r="G29" s="71">
        <f t="shared" si="6"/>
        <v>1</v>
      </c>
      <c r="H29" s="195">
        <f t="shared" si="3"/>
        <v>725674.61</v>
      </c>
      <c r="I29" s="72">
        <v>726545.21</v>
      </c>
      <c r="J29" s="72">
        <f t="shared" si="11"/>
        <v>870.59999999997672</v>
      </c>
      <c r="K29" s="86">
        <f t="shared" si="12"/>
        <v>36.274999999999032</v>
      </c>
      <c r="L29" s="96"/>
    </row>
    <row r="30" spans="1:14">
      <c r="A30" s="73">
        <f t="shared" si="13"/>
        <v>24</v>
      </c>
      <c r="B30" s="69">
        <f t="shared" si="13"/>
        <v>46197</v>
      </c>
      <c r="C30" s="69">
        <f t="shared" si="2"/>
        <v>46197</v>
      </c>
      <c r="D30" s="70">
        <v>0.375</v>
      </c>
      <c r="E30" s="69">
        <f t="shared" si="5"/>
        <v>46198</v>
      </c>
      <c r="F30" s="70">
        <v>0.375</v>
      </c>
      <c r="G30" s="71">
        <f t="shared" si="6"/>
        <v>1</v>
      </c>
      <c r="H30" s="195">
        <f t="shared" si="3"/>
        <v>726545.21</v>
      </c>
      <c r="I30" s="72">
        <v>727126.74</v>
      </c>
      <c r="J30" s="72">
        <f t="shared" si="11"/>
        <v>581.53000000002794</v>
      </c>
      <c r="K30" s="86">
        <f t="shared" si="12"/>
        <v>24.230416666667832</v>
      </c>
      <c r="L30" s="96"/>
    </row>
    <row r="31" spans="1:14">
      <c r="A31" s="73">
        <f t="shared" si="13"/>
        <v>25</v>
      </c>
      <c r="B31" s="69">
        <f t="shared" si="13"/>
        <v>46198</v>
      </c>
      <c r="C31" s="69">
        <f t="shared" si="2"/>
        <v>46198</v>
      </c>
      <c r="D31" s="70">
        <v>0.375</v>
      </c>
      <c r="E31" s="69">
        <f t="shared" si="5"/>
        <v>46199</v>
      </c>
      <c r="F31" s="70">
        <v>0.375</v>
      </c>
      <c r="G31" s="71">
        <f t="shared" si="6"/>
        <v>1</v>
      </c>
      <c r="H31" s="195">
        <f t="shared" si="3"/>
        <v>727126.74</v>
      </c>
      <c r="I31" s="72">
        <v>727972.51</v>
      </c>
      <c r="J31" s="72">
        <f t="shared" si="11"/>
        <v>845.77000000001863</v>
      </c>
      <c r="K31" s="86">
        <f t="shared" si="12"/>
        <v>35.240416666667443</v>
      </c>
      <c r="L31" s="96"/>
    </row>
    <row r="32" spans="1:14">
      <c r="A32" s="73">
        <f t="shared" si="13"/>
        <v>26</v>
      </c>
      <c r="B32" s="69">
        <f t="shared" si="13"/>
        <v>46199</v>
      </c>
      <c r="C32" s="69">
        <f t="shared" si="2"/>
        <v>46199</v>
      </c>
      <c r="D32" s="70">
        <v>0.375</v>
      </c>
      <c r="E32" s="69">
        <f t="shared" si="5"/>
        <v>46200</v>
      </c>
      <c r="F32" s="70">
        <v>0.375</v>
      </c>
      <c r="G32" s="71">
        <f t="shared" si="6"/>
        <v>1</v>
      </c>
      <c r="H32" s="195">
        <f t="shared" si="3"/>
        <v>727972.51</v>
      </c>
      <c r="I32" s="72">
        <v>728669.98</v>
      </c>
      <c r="J32" s="72">
        <f t="shared" si="11"/>
        <v>697.46999999997206</v>
      </c>
      <c r="K32" s="86">
        <f t="shared" si="12"/>
        <v>29.061249999998836</v>
      </c>
      <c r="L32" s="96"/>
    </row>
    <row r="33" spans="1:12">
      <c r="A33" s="73">
        <f t="shared" si="13"/>
        <v>27</v>
      </c>
      <c r="B33" s="69">
        <f t="shared" si="13"/>
        <v>46200</v>
      </c>
      <c r="C33" s="69">
        <f t="shared" si="2"/>
        <v>46200</v>
      </c>
      <c r="D33" s="70">
        <v>0.375</v>
      </c>
      <c r="E33" s="69">
        <f t="shared" si="5"/>
        <v>46201</v>
      </c>
      <c r="F33" s="70">
        <v>0.375</v>
      </c>
      <c r="G33" s="71">
        <f t="shared" si="6"/>
        <v>1</v>
      </c>
      <c r="H33" s="195">
        <f t="shared" si="3"/>
        <v>728669.98</v>
      </c>
      <c r="I33" s="195">
        <v>729487.8</v>
      </c>
      <c r="J33" s="72">
        <f t="shared" si="11"/>
        <v>817.82000000006519</v>
      </c>
      <c r="K33" s="86">
        <f t="shared" si="12"/>
        <v>34.07583333333605</v>
      </c>
      <c r="L33" s="96"/>
    </row>
    <row r="34" spans="1:12">
      <c r="A34" s="73">
        <f t="shared" si="13"/>
        <v>28</v>
      </c>
      <c r="B34" s="69">
        <f t="shared" si="13"/>
        <v>46201</v>
      </c>
      <c r="C34" s="69">
        <f t="shared" si="2"/>
        <v>46201</v>
      </c>
      <c r="D34" s="70">
        <v>0.375</v>
      </c>
      <c r="E34" s="69">
        <f t="shared" si="5"/>
        <v>46202</v>
      </c>
      <c r="F34" s="70">
        <v>0.375</v>
      </c>
      <c r="G34" s="71">
        <f t="shared" si="6"/>
        <v>1</v>
      </c>
      <c r="H34" s="195">
        <f t="shared" si="3"/>
        <v>729487.8</v>
      </c>
      <c r="I34" s="195">
        <v>729879.68</v>
      </c>
      <c r="J34" s="72">
        <f t="shared" si="11"/>
        <v>391.88000000000466</v>
      </c>
      <c r="K34" s="86">
        <f t="shared" si="12"/>
        <v>16.328333333333529</v>
      </c>
      <c r="L34" s="96"/>
    </row>
    <row r="35" spans="1:12">
      <c r="A35" s="73">
        <f t="shared" si="13"/>
        <v>29</v>
      </c>
      <c r="B35" s="69">
        <f t="shared" si="13"/>
        <v>46202</v>
      </c>
      <c r="C35" s="69">
        <f t="shared" si="2"/>
        <v>46202</v>
      </c>
      <c r="D35" s="70">
        <v>0.375</v>
      </c>
      <c r="E35" s="69">
        <f t="shared" si="5"/>
        <v>46203</v>
      </c>
      <c r="F35" s="70">
        <v>0.375</v>
      </c>
      <c r="G35" s="71">
        <f t="shared" si="6"/>
        <v>1</v>
      </c>
      <c r="H35" s="195">
        <f t="shared" si="3"/>
        <v>729879.68</v>
      </c>
      <c r="I35" s="195">
        <v>730451.48</v>
      </c>
      <c r="J35" s="72">
        <f t="shared" si="11"/>
        <v>571.79999999993015</v>
      </c>
      <c r="K35" s="86">
        <f t="shared" si="12"/>
        <v>23.82499999999709</v>
      </c>
      <c r="L35" s="96"/>
    </row>
    <row r="36" spans="1:12">
      <c r="A36" s="73">
        <f t="shared" si="13"/>
        <v>30</v>
      </c>
      <c r="B36" s="69">
        <f t="shared" si="13"/>
        <v>46203</v>
      </c>
      <c r="C36" s="69">
        <f t="shared" si="2"/>
        <v>46203</v>
      </c>
      <c r="D36" s="70">
        <v>0.375</v>
      </c>
      <c r="E36" s="69">
        <f t="shared" si="5"/>
        <v>46204</v>
      </c>
      <c r="F36" s="70">
        <v>0.375</v>
      </c>
      <c r="G36" s="71">
        <f t="shared" si="6"/>
        <v>1</v>
      </c>
      <c r="H36" s="195">
        <f t="shared" si="3"/>
        <v>730451.48</v>
      </c>
      <c r="I36" s="195">
        <v>731269.5</v>
      </c>
      <c r="J36" s="72">
        <f t="shared" si="11"/>
        <v>818.02000000001863</v>
      </c>
      <c r="K36" s="86">
        <f t="shared" si="12"/>
        <v>34.084166666667443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19636.569999999949</v>
      </c>
      <c r="K38" s="88">
        <f>AVERAGE(K7:K37)</f>
        <v>27.273013888888819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0.90910046296296065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80" zoomScaleNormal="80" workbookViewId="0">
      <pane xSplit="3" ySplit="6" topLeftCell="D25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47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36.784583333336435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0.375</v>
      </c>
      <c r="E7" s="68">
        <f>C7+1</f>
        <v>46175</v>
      </c>
      <c r="F7" s="194">
        <v>0.375</v>
      </c>
      <c r="G7" s="71">
        <f>IFERROR(((E7-C7)+(F7-D7)),"")</f>
        <v>1</v>
      </c>
      <c r="H7" s="195">
        <v>910621.69</v>
      </c>
      <c r="I7" s="195">
        <v>911154.29</v>
      </c>
      <c r="J7" s="72">
        <f t="shared" ref="J7:J12" si="0">I7-H7</f>
        <v>532.60000000009313</v>
      </c>
      <c r="K7" s="86">
        <f t="shared" ref="K7:K12" si="1">J7/24</f>
        <v>22.191666666670546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0.375</v>
      </c>
      <c r="E8" s="69">
        <f>C8+1</f>
        <v>46176</v>
      </c>
      <c r="F8" s="70">
        <v>0.375</v>
      </c>
      <c r="G8" s="71">
        <f>IFERROR(((E8-C8)+(F8-D8)),"")</f>
        <v>1</v>
      </c>
      <c r="H8" s="72">
        <f t="shared" ref="H8:H26" si="3">I7</f>
        <v>911154.29</v>
      </c>
      <c r="I8" s="72">
        <v>911677.97</v>
      </c>
      <c r="J8" s="72">
        <f t="shared" si="0"/>
        <v>523.67999999993481</v>
      </c>
      <c r="K8" s="86">
        <f t="shared" si="1"/>
        <v>21.819999999997282</v>
      </c>
      <c r="L8" s="9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f t="shared" ref="D9:D36" si="5">D8</f>
        <v>0.375</v>
      </c>
      <c r="E9" s="69">
        <f t="shared" ref="E9:E36" si="6">C9+1</f>
        <v>46177</v>
      </c>
      <c r="F9" s="70">
        <v>0.375</v>
      </c>
      <c r="G9" s="71">
        <f>IFERROR(((E9-C9)+(F9-D9)),"")</f>
        <v>1</v>
      </c>
      <c r="H9" s="72">
        <f t="shared" si="3"/>
        <v>911677.97</v>
      </c>
      <c r="I9" s="72">
        <v>912097.56</v>
      </c>
      <c r="J9" s="72">
        <f t="shared" si="0"/>
        <v>419.59000000008382</v>
      </c>
      <c r="K9" s="86">
        <f t="shared" si="1"/>
        <v>17.48291666667016</v>
      </c>
      <c r="L9" s="9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f t="shared" si="5"/>
        <v>0.375</v>
      </c>
      <c r="E10" s="69">
        <f t="shared" si="6"/>
        <v>46178</v>
      </c>
      <c r="F10" s="70">
        <v>0.375</v>
      </c>
      <c r="G10" s="71">
        <f>IFERROR(((E10-C10)+(F10-D10)),"")</f>
        <v>1</v>
      </c>
      <c r="H10" s="72">
        <f t="shared" si="3"/>
        <v>912097.56</v>
      </c>
      <c r="I10" s="72">
        <v>912505.75</v>
      </c>
      <c r="J10" s="72">
        <f t="shared" si="0"/>
        <v>408.18999999994412</v>
      </c>
      <c r="K10" s="86">
        <f t="shared" si="1"/>
        <v>17.00791666666434</v>
      </c>
      <c r="L10" s="3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f t="shared" si="5"/>
        <v>0.375</v>
      </c>
      <c r="E11" s="69">
        <f t="shared" si="6"/>
        <v>46179</v>
      </c>
      <c r="F11" s="70">
        <v>0.375</v>
      </c>
      <c r="G11" s="71">
        <f t="shared" ref="G11:G36" si="7">IFERROR(((E11-C11)+(F11-D11)),"")</f>
        <v>1</v>
      </c>
      <c r="H11" s="72">
        <f t="shared" si="3"/>
        <v>912505.75</v>
      </c>
      <c r="I11" s="72">
        <v>912874.67</v>
      </c>
      <c r="J11" s="72">
        <f t="shared" si="0"/>
        <v>368.92000000004191</v>
      </c>
      <c r="K11" s="86">
        <f t="shared" si="1"/>
        <v>15.371666666668412</v>
      </c>
      <c r="L11" s="9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f t="shared" si="5"/>
        <v>0.375</v>
      </c>
      <c r="E12" s="69">
        <f t="shared" si="6"/>
        <v>46180</v>
      </c>
      <c r="F12" s="70">
        <v>0.375</v>
      </c>
      <c r="G12" s="71">
        <f t="shared" si="7"/>
        <v>1</v>
      </c>
      <c r="H12" s="72">
        <f t="shared" si="3"/>
        <v>912874.67</v>
      </c>
      <c r="I12" s="72">
        <v>913271.13</v>
      </c>
      <c r="J12" s="72">
        <f t="shared" si="0"/>
        <v>396.45999999996275</v>
      </c>
      <c r="K12" s="86">
        <f t="shared" si="1"/>
        <v>16.519166666665114</v>
      </c>
      <c r="L12" s="96"/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f t="shared" si="5"/>
        <v>0.375</v>
      </c>
      <c r="E13" s="69">
        <f t="shared" si="6"/>
        <v>46181</v>
      </c>
      <c r="F13" s="70">
        <v>0.375</v>
      </c>
      <c r="G13" s="71">
        <f t="shared" si="7"/>
        <v>1</v>
      </c>
      <c r="H13" s="72">
        <f t="shared" si="3"/>
        <v>913271.13</v>
      </c>
      <c r="I13" s="72">
        <v>913676.64</v>
      </c>
      <c r="J13" s="72">
        <f t="shared" ref="J13" si="8">I13-H13</f>
        <v>405.51000000000931</v>
      </c>
      <c r="K13" s="86">
        <f t="shared" ref="K13" si="9">J13/24</f>
        <v>16.896250000000389</v>
      </c>
      <c r="L13" s="96"/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f t="shared" si="5"/>
        <v>0.375</v>
      </c>
      <c r="E14" s="69">
        <f t="shared" si="6"/>
        <v>46182</v>
      </c>
      <c r="F14" s="70">
        <v>0.375</v>
      </c>
      <c r="G14" s="71">
        <f t="shared" si="7"/>
        <v>1</v>
      </c>
      <c r="H14" s="72">
        <f t="shared" si="3"/>
        <v>913676.64</v>
      </c>
      <c r="I14" s="72">
        <v>914148.34</v>
      </c>
      <c r="J14" s="72">
        <f t="shared" ref="J14" si="10">I14-H14</f>
        <v>471.69999999995343</v>
      </c>
      <c r="K14" s="86">
        <f t="shared" ref="K14" si="11">J14/24</f>
        <v>19.654166666664725</v>
      </c>
      <c r="L14" s="96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f t="shared" si="5"/>
        <v>0.375</v>
      </c>
      <c r="E15" s="69">
        <f t="shared" si="6"/>
        <v>46183</v>
      </c>
      <c r="F15" s="70">
        <v>0.375</v>
      </c>
      <c r="G15" s="71">
        <f t="shared" si="7"/>
        <v>1</v>
      </c>
      <c r="H15" s="72">
        <f t="shared" si="3"/>
        <v>914148.34</v>
      </c>
      <c r="I15" s="72">
        <v>914672.72</v>
      </c>
      <c r="J15" s="72">
        <f t="shared" ref="J15:J36" si="12">I15-H15</f>
        <v>524.38000000000466</v>
      </c>
      <c r="K15" s="86">
        <f t="shared" ref="K15:K36" si="13">J15/24</f>
        <v>21.849166666666861</v>
      </c>
      <c r="L15" s="96"/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f t="shared" si="5"/>
        <v>0.375</v>
      </c>
      <c r="E16" s="69">
        <f t="shared" si="6"/>
        <v>46184</v>
      </c>
      <c r="F16" s="70">
        <v>0.375</v>
      </c>
      <c r="G16" s="71">
        <f t="shared" si="7"/>
        <v>1</v>
      </c>
      <c r="H16" s="72">
        <f t="shared" si="3"/>
        <v>914672.72</v>
      </c>
      <c r="I16" s="72">
        <v>915195.44</v>
      </c>
      <c r="J16" s="72">
        <f t="shared" si="12"/>
        <v>522.71999999997206</v>
      </c>
      <c r="K16" s="86">
        <f t="shared" si="13"/>
        <v>21.779999999998836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f t="shared" si="5"/>
        <v>0.375</v>
      </c>
      <c r="E17" s="69">
        <f t="shared" si="6"/>
        <v>46185</v>
      </c>
      <c r="F17" s="70">
        <v>0.375</v>
      </c>
      <c r="G17" s="71">
        <f t="shared" si="7"/>
        <v>1</v>
      </c>
      <c r="H17" s="72">
        <f t="shared" si="3"/>
        <v>915195.44</v>
      </c>
      <c r="I17" s="72">
        <v>915689.46</v>
      </c>
      <c r="J17" s="72">
        <f t="shared" si="12"/>
        <v>494.02000000001863</v>
      </c>
      <c r="K17" s="86">
        <f t="shared" si="13"/>
        <v>20.584166666667443</v>
      </c>
      <c r="L17" s="9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f t="shared" si="5"/>
        <v>0.375</v>
      </c>
      <c r="E18" s="69">
        <f t="shared" si="6"/>
        <v>46186</v>
      </c>
      <c r="F18" s="70">
        <v>0.375</v>
      </c>
      <c r="G18" s="71">
        <f t="shared" si="7"/>
        <v>1</v>
      </c>
      <c r="H18" s="72">
        <f t="shared" si="3"/>
        <v>915689.46</v>
      </c>
      <c r="I18" s="72">
        <v>916057.9</v>
      </c>
      <c r="J18" s="72">
        <f t="shared" si="12"/>
        <v>368.44000000006054</v>
      </c>
      <c r="K18" s="86">
        <f t="shared" si="13"/>
        <v>15.351666666669189</v>
      </c>
      <c r="L18" s="9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f t="shared" si="5"/>
        <v>0.375</v>
      </c>
      <c r="E19" s="69">
        <f t="shared" si="6"/>
        <v>46187</v>
      </c>
      <c r="F19" s="70">
        <v>0.375</v>
      </c>
      <c r="G19" s="71">
        <f t="shared" si="7"/>
        <v>1</v>
      </c>
      <c r="H19" s="72">
        <f t="shared" si="3"/>
        <v>916057.9</v>
      </c>
      <c r="I19" s="72">
        <v>916374.07</v>
      </c>
      <c r="J19" s="72">
        <f t="shared" si="12"/>
        <v>316.16999999992549</v>
      </c>
      <c r="K19" s="86">
        <f t="shared" si="13"/>
        <v>13.173749999996895</v>
      </c>
      <c r="L19" s="96"/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f t="shared" si="5"/>
        <v>0.375</v>
      </c>
      <c r="E20" s="69">
        <f t="shared" si="6"/>
        <v>46188</v>
      </c>
      <c r="F20" s="70">
        <v>0.375</v>
      </c>
      <c r="G20" s="71">
        <f t="shared" si="7"/>
        <v>1</v>
      </c>
      <c r="H20" s="72">
        <f t="shared" si="3"/>
        <v>916374.07</v>
      </c>
      <c r="I20" s="72">
        <v>916738.47</v>
      </c>
      <c r="J20" s="72">
        <f t="shared" si="12"/>
        <v>364.40000000002328</v>
      </c>
      <c r="K20" s="86">
        <f t="shared" si="13"/>
        <v>15.183333333334303</v>
      </c>
      <c r="L20" s="96"/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f t="shared" si="5"/>
        <v>0.375</v>
      </c>
      <c r="E21" s="69">
        <f t="shared" si="6"/>
        <v>46189</v>
      </c>
      <c r="F21" s="70">
        <v>0.375</v>
      </c>
      <c r="G21" s="71">
        <f t="shared" si="7"/>
        <v>1</v>
      </c>
      <c r="H21" s="72">
        <f t="shared" si="3"/>
        <v>916738.47</v>
      </c>
      <c r="I21" s="72">
        <v>917139.87</v>
      </c>
      <c r="J21" s="72">
        <f t="shared" si="12"/>
        <v>401.40000000002328</v>
      </c>
      <c r="K21" s="86">
        <f t="shared" si="13"/>
        <v>16.725000000000971</v>
      </c>
      <c r="L21" s="96"/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f t="shared" si="5"/>
        <v>0.375</v>
      </c>
      <c r="E22" s="69">
        <f t="shared" si="6"/>
        <v>46190</v>
      </c>
      <c r="F22" s="70">
        <v>0.375</v>
      </c>
      <c r="G22" s="71">
        <f t="shared" si="7"/>
        <v>1</v>
      </c>
      <c r="H22" s="72">
        <f t="shared" si="3"/>
        <v>917139.87</v>
      </c>
      <c r="I22" s="72">
        <v>917523.08</v>
      </c>
      <c r="J22" s="72">
        <f t="shared" si="12"/>
        <v>383.20999999996275</v>
      </c>
      <c r="K22" s="86">
        <f t="shared" si="13"/>
        <v>15.967083333331781</v>
      </c>
      <c r="L22" s="96"/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f t="shared" si="5"/>
        <v>0.375</v>
      </c>
      <c r="E23" s="69">
        <f t="shared" si="6"/>
        <v>46191</v>
      </c>
      <c r="F23" s="70">
        <v>0.375</v>
      </c>
      <c r="G23" s="71">
        <f t="shared" si="7"/>
        <v>1</v>
      </c>
      <c r="H23" s="72">
        <f t="shared" si="3"/>
        <v>917523.08</v>
      </c>
      <c r="I23" s="72">
        <v>917760.62</v>
      </c>
      <c r="J23" s="72">
        <f t="shared" si="12"/>
        <v>237.54000000003725</v>
      </c>
      <c r="K23" s="86">
        <f t="shared" si="13"/>
        <v>9.8975000000015516</v>
      </c>
      <c r="L23" s="96"/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f t="shared" si="5"/>
        <v>0.375</v>
      </c>
      <c r="E24" s="69">
        <f t="shared" si="6"/>
        <v>46192</v>
      </c>
      <c r="F24" s="70">
        <v>0.375</v>
      </c>
      <c r="G24" s="71">
        <f t="shared" si="7"/>
        <v>1</v>
      </c>
      <c r="H24" s="72">
        <f t="shared" si="3"/>
        <v>917760.62</v>
      </c>
      <c r="I24" s="72">
        <v>918254.15</v>
      </c>
      <c r="J24" s="72">
        <f t="shared" si="12"/>
        <v>493.53000000002794</v>
      </c>
      <c r="K24" s="86">
        <f t="shared" si="13"/>
        <v>20.563750000001164</v>
      </c>
      <c r="L24" s="96"/>
    </row>
    <row r="25" spans="1:14">
      <c r="A25" s="73">
        <f t="shared" ref="A25:B36" si="14">A24+1</f>
        <v>19</v>
      </c>
      <c r="B25" s="69">
        <f t="shared" si="14"/>
        <v>46192</v>
      </c>
      <c r="C25" s="69">
        <f t="shared" si="2"/>
        <v>46192</v>
      </c>
      <c r="D25" s="70">
        <f t="shared" si="5"/>
        <v>0.375</v>
      </c>
      <c r="E25" s="69">
        <f t="shared" si="6"/>
        <v>46193</v>
      </c>
      <c r="F25" s="70">
        <v>0.375</v>
      </c>
      <c r="G25" s="71">
        <f t="shared" si="7"/>
        <v>1</v>
      </c>
      <c r="H25" s="72">
        <f t="shared" si="3"/>
        <v>918254.15</v>
      </c>
      <c r="I25" s="72">
        <v>918614.73</v>
      </c>
      <c r="J25" s="72">
        <f t="shared" si="12"/>
        <v>360.57999999995809</v>
      </c>
      <c r="K25" s="86">
        <f t="shared" si="13"/>
        <v>15.02416666666492</v>
      </c>
      <c r="L25" s="96"/>
    </row>
    <row r="26" spans="1:14">
      <c r="A26" s="73">
        <f t="shared" si="14"/>
        <v>20</v>
      </c>
      <c r="B26" s="69">
        <f t="shared" si="14"/>
        <v>46193</v>
      </c>
      <c r="C26" s="69">
        <f t="shared" si="2"/>
        <v>46193</v>
      </c>
      <c r="D26" s="70">
        <f t="shared" si="5"/>
        <v>0.375</v>
      </c>
      <c r="E26" s="69">
        <f t="shared" si="6"/>
        <v>46194</v>
      </c>
      <c r="F26" s="70">
        <v>0.375</v>
      </c>
      <c r="G26" s="71">
        <f t="shared" si="7"/>
        <v>1</v>
      </c>
      <c r="H26" s="72">
        <f t="shared" si="3"/>
        <v>918614.73</v>
      </c>
      <c r="I26" s="72">
        <v>919001.84</v>
      </c>
      <c r="J26" s="72">
        <f t="shared" si="12"/>
        <v>387.10999999998603</v>
      </c>
      <c r="K26" s="86">
        <f t="shared" si="13"/>
        <v>16.12958333333275</v>
      </c>
      <c r="L26" s="96"/>
    </row>
    <row r="27" spans="1:14">
      <c r="A27" s="73">
        <f t="shared" si="14"/>
        <v>21</v>
      </c>
      <c r="B27" s="69">
        <f t="shared" si="14"/>
        <v>46194</v>
      </c>
      <c r="C27" s="69">
        <f t="shared" si="2"/>
        <v>46194</v>
      </c>
      <c r="D27" s="70">
        <f t="shared" si="5"/>
        <v>0.375</v>
      </c>
      <c r="E27" s="69">
        <f t="shared" si="6"/>
        <v>46195</v>
      </c>
      <c r="F27" s="70">
        <v>0.375</v>
      </c>
      <c r="G27" s="71">
        <f t="shared" si="7"/>
        <v>1</v>
      </c>
      <c r="H27" s="72">
        <f t="shared" ref="H27:H36" si="15">I26</f>
        <v>919001.84</v>
      </c>
      <c r="I27" s="72">
        <v>919376.29</v>
      </c>
      <c r="J27" s="72">
        <f t="shared" si="12"/>
        <v>374.45000000006985</v>
      </c>
      <c r="K27" s="86">
        <f t="shared" si="13"/>
        <v>15.602083333336244</v>
      </c>
      <c r="L27" s="96"/>
    </row>
    <row r="28" spans="1:14">
      <c r="A28" s="73">
        <f t="shared" si="14"/>
        <v>22</v>
      </c>
      <c r="B28" s="69">
        <f t="shared" si="14"/>
        <v>46195</v>
      </c>
      <c r="C28" s="69">
        <f t="shared" si="2"/>
        <v>46195</v>
      </c>
      <c r="D28" s="70">
        <f t="shared" si="5"/>
        <v>0.375</v>
      </c>
      <c r="E28" s="69">
        <f t="shared" si="6"/>
        <v>46196</v>
      </c>
      <c r="F28" s="70">
        <v>0.375</v>
      </c>
      <c r="G28" s="71">
        <f t="shared" si="7"/>
        <v>1</v>
      </c>
      <c r="H28" s="72">
        <f t="shared" si="15"/>
        <v>919376.29</v>
      </c>
      <c r="I28" s="72">
        <v>919826.72</v>
      </c>
      <c r="J28" s="72">
        <f t="shared" si="12"/>
        <v>450.42999999993481</v>
      </c>
      <c r="K28" s="86">
        <f t="shared" si="13"/>
        <v>18.76791666666395</v>
      </c>
      <c r="L28" s="96"/>
    </row>
    <row r="29" spans="1:14">
      <c r="A29" s="73">
        <f t="shared" si="14"/>
        <v>23</v>
      </c>
      <c r="B29" s="69">
        <f t="shared" si="14"/>
        <v>46196</v>
      </c>
      <c r="C29" s="69">
        <f t="shared" si="2"/>
        <v>46196</v>
      </c>
      <c r="D29" s="70">
        <f t="shared" si="5"/>
        <v>0.375</v>
      </c>
      <c r="E29" s="69">
        <f t="shared" si="6"/>
        <v>46197</v>
      </c>
      <c r="F29" s="70">
        <v>0.375</v>
      </c>
      <c r="G29" s="71">
        <f t="shared" si="7"/>
        <v>1</v>
      </c>
      <c r="H29" s="72">
        <f t="shared" si="15"/>
        <v>919826.72</v>
      </c>
      <c r="I29" s="72">
        <v>920566.2</v>
      </c>
      <c r="J29" s="72">
        <f t="shared" si="12"/>
        <v>739.47999999998137</v>
      </c>
      <c r="K29" s="86">
        <f t="shared" si="13"/>
        <v>30.811666666665889</v>
      </c>
      <c r="L29" s="96"/>
    </row>
    <row r="30" spans="1:14">
      <c r="A30" s="73">
        <f t="shared" si="14"/>
        <v>24</v>
      </c>
      <c r="B30" s="69">
        <f t="shared" si="14"/>
        <v>46197</v>
      </c>
      <c r="C30" s="69">
        <f t="shared" si="2"/>
        <v>46197</v>
      </c>
      <c r="D30" s="70">
        <f t="shared" si="5"/>
        <v>0.375</v>
      </c>
      <c r="E30" s="69">
        <f t="shared" si="6"/>
        <v>46198</v>
      </c>
      <c r="F30" s="70">
        <v>0.375</v>
      </c>
      <c r="G30" s="71">
        <f t="shared" si="7"/>
        <v>1</v>
      </c>
      <c r="H30" s="72">
        <f t="shared" si="15"/>
        <v>920566.2</v>
      </c>
      <c r="I30" s="72">
        <v>921308.57</v>
      </c>
      <c r="J30" s="72">
        <f t="shared" si="12"/>
        <v>742.36999999999534</v>
      </c>
      <c r="K30" s="86">
        <f t="shared" si="13"/>
        <v>30.932083333333139</v>
      </c>
      <c r="L30" s="96"/>
    </row>
    <row r="31" spans="1:14">
      <c r="A31" s="73">
        <f t="shared" si="14"/>
        <v>25</v>
      </c>
      <c r="B31" s="69">
        <f t="shared" si="14"/>
        <v>46198</v>
      </c>
      <c r="C31" s="69">
        <f t="shared" si="2"/>
        <v>46198</v>
      </c>
      <c r="D31" s="70">
        <f t="shared" si="5"/>
        <v>0.375</v>
      </c>
      <c r="E31" s="69">
        <f t="shared" si="6"/>
        <v>46199</v>
      </c>
      <c r="F31" s="70">
        <v>0.375</v>
      </c>
      <c r="G31" s="71">
        <f t="shared" si="7"/>
        <v>1</v>
      </c>
      <c r="H31" s="72">
        <f t="shared" si="15"/>
        <v>921308.57</v>
      </c>
      <c r="I31" s="72">
        <v>922191.4</v>
      </c>
      <c r="J31" s="72">
        <f t="shared" si="12"/>
        <v>882.83000000007451</v>
      </c>
      <c r="K31" s="86">
        <f t="shared" si="13"/>
        <v>36.784583333336435</v>
      </c>
      <c r="L31" s="96"/>
    </row>
    <row r="32" spans="1:14">
      <c r="A32" s="73">
        <f t="shared" si="14"/>
        <v>26</v>
      </c>
      <c r="B32" s="69">
        <f t="shared" si="14"/>
        <v>46199</v>
      </c>
      <c r="C32" s="69">
        <f t="shared" si="2"/>
        <v>46199</v>
      </c>
      <c r="D32" s="70">
        <f t="shared" si="5"/>
        <v>0.375</v>
      </c>
      <c r="E32" s="69">
        <f t="shared" si="6"/>
        <v>46200</v>
      </c>
      <c r="F32" s="70">
        <v>0.375</v>
      </c>
      <c r="G32" s="71">
        <f t="shared" si="7"/>
        <v>1</v>
      </c>
      <c r="H32" s="72">
        <f t="shared" si="15"/>
        <v>922191.4</v>
      </c>
      <c r="I32" s="72">
        <v>923058.98</v>
      </c>
      <c r="J32" s="72">
        <f t="shared" si="12"/>
        <v>867.57999999995809</v>
      </c>
      <c r="K32" s="86">
        <f t="shared" si="13"/>
        <v>36.149166666664918</v>
      </c>
      <c r="L32" s="96"/>
    </row>
    <row r="33" spans="1:12">
      <c r="A33" s="73">
        <f t="shared" si="14"/>
        <v>27</v>
      </c>
      <c r="B33" s="69">
        <f t="shared" si="14"/>
        <v>46200</v>
      </c>
      <c r="C33" s="69">
        <f t="shared" si="2"/>
        <v>46200</v>
      </c>
      <c r="D33" s="70">
        <f t="shared" si="5"/>
        <v>0.375</v>
      </c>
      <c r="E33" s="69">
        <f t="shared" si="6"/>
        <v>46201</v>
      </c>
      <c r="F33" s="70">
        <v>0.375</v>
      </c>
      <c r="G33" s="71">
        <f t="shared" si="7"/>
        <v>1</v>
      </c>
      <c r="H33" s="72">
        <f t="shared" si="15"/>
        <v>923058.98</v>
      </c>
      <c r="I33" s="195">
        <v>923915.07</v>
      </c>
      <c r="J33" s="72">
        <f t="shared" si="12"/>
        <v>856.0899999999674</v>
      </c>
      <c r="K33" s="86">
        <f t="shared" si="13"/>
        <v>35.670416666665311</v>
      </c>
      <c r="L33" s="96"/>
    </row>
    <row r="34" spans="1:12">
      <c r="A34" s="73">
        <f t="shared" si="14"/>
        <v>28</v>
      </c>
      <c r="B34" s="69">
        <f t="shared" si="14"/>
        <v>46201</v>
      </c>
      <c r="C34" s="69">
        <f t="shared" si="2"/>
        <v>46201</v>
      </c>
      <c r="D34" s="70">
        <f t="shared" si="5"/>
        <v>0.375</v>
      </c>
      <c r="E34" s="69">
        <f t="shared" si="6"/>
        <v>46202</v>
      </c>
      <c r="F34" s="70">
        <v>0.375</v>
      </c>
      <c r="G34" s="71">
        <f t="shared" si="7"/>
        <v>1</v>
      </c>
      <c r="H34" s="72">
        <f t="shared" si="15"/>
        <v>923915.07</v>
      </c>
      <c r="I34" s="195">
        <v>924610.46</v>
      </c>
      <c r="J34" s="72">
        <f t="shared" si="12"/>
        <v>695.39000000001397</v>
      </c>
      <c r="K34" s="86">
        <f t="shared" si="13"/>
        <v>28.974583333333914</v>
      </c>
      <c r="L34" s="96"/>
    </row>
    <row r="35" spans="1:12">
      <c r="A35" s="73">
        <f t="shared" si="14"/>
        <v>29</v>
      </c>
      <c r="B35" s="69">
        <f t="shared" si="14"/>
        <v>46202</v>
      </c>
      <c r="C35" s="69">
        <f t="shared" si="2"/>
        <v>46202</v>
      </c>
      <c r="D35" s="70">
        <f t="shared" si="5"/>
        <v>0.375</v>
      </c>
      <c r="E35" s="69">
        <f t="shared" si="6"/>
        <v>46203</v>
      </c>
      <c r="F35" s="70">
        <v>0.375</v>
      </c>
      <c r="G35" s="71">
        <f t="shared" si="7"/>
        <v>1</v>
      </c>
      <c r="H35" s="72">
        <f t="shared" si="15"/>
        <v>924610.46</v>
      </c>
      <c r="I35" s="195">
        <v>925330.55</v>
      </c>
      <c r="J35" s="72">
        <f t="shared" si="12"/>
        <v>720.09000000008382</v>
      </c>
      <c r="K35" s="86">
        <f t="shared" si="13"/>
        <v>30.003750000003492</v>
      </c>
      <c r="L35" s="96"/>
    </row>
    <row r="36" spans="1:12">
      <c r="A36" s="73">
        <f t="shared" si="14"/>
        <v>30</v>
      </c>
      <c r="B36" s="69">
        <f t="shared" si="14"/>
        <v>46203</v>
      </c>
      <c r="C36" s="69">
        <f t="shared" si="2"/>
        <v>46203</v>
      </c>
      <c r="D36" s="70">
        <f t="shared" si="5"/>
        <v>0.375</v>
      </c>
      <c r="E36" s="69">
        <f t="shared" si="6"/>
        <v>46204</v>
      </c>
      <c r="F36" s="70">
        <v>0.375</v>
      </c>
      <c r="G36" s="71">
        <f t="shared" si="7"/>
        <v>1</v>
      </c>
      <c r="H36" s="72">
        <f t="shared" si="15"/>
        <v>925330.55</v>
      </c>
      <c r="I36" s="195">
        <v>926043.61</v>
      </c>
      <c r="J36" s="72">
        <f t="shared" si="12"/>
        <v>713.05999999993946</v>
      </c>
      <c r="K36" s="86">
        <f t="shared" si="13"/>
        <v>29.710833333330811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15421.920000000042</v>
      </c>
      <c r="K38" s="88">
        <f>AVERAGE(K7:K37)</f>
        <v>21.419333333333395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0.71397777777777982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7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ySplit="7" topLeftCell="A27" activePane="bottomLeft" state="frozen"/>
      <selection pane="bottomLeft"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32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58.652916666663565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70">
        <v>0.33333333333333298</v>
      </c>
      <c r="E7" s="68">
        <f>C7+1</f>
        <v>46175</v>
      </c>
      <c r="F7" s="70">
        <v>0.33333333333333298</v>
      </c>
      <c r="G7" s="71">
        <f>IFERROR(((E7-C7)+(F7-D7)),"")</f>
        <v>1</v>
      </c>
      <c r="H7" s="195">
        <v>673556.37</v>
      </c>
      <c r="I7" s="195">
        <v>674768.02</v>
      </c>
      <c r="J7" s="72">
        <f t="shared" ref="J7:J12" si="0">I7-H7</f>
        <v>1211.6500000000233</v>
      </c>
      <c r="K7" s="86">
        <f t="shared" ref="K7:K12" si="1">J7/24</f>
        <v>50.485416666667639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v>0.33333333333333298</v>
      </c>
      <c r="E8" s="69">
        <f>C8+1</f>
        <v>46176</v>
      </c>
      <c r="F8" s="70">
        <v>0.33333333333333298</v>
      </c>
      <c r="G8" s="71">
        <f>IFERROR(((E8-C8)+(F8-D8)),"")</f>
        <v>1</v>
      </c>
      <c r="H8" s="72">
        <f t="shared" ref="H8:H36" si="3">I7</f>
        <v>674768.02</v>
      </c>
      <c r="I8" s="195">
        <v>676175.69</v>
      </c>
      <c r="J8" s="72">
        <f t="shared" si="0"/>
        <v>1407.6699999999255</v>
      </c>
      <c r="K8" s="86">
        <f t="shared" si="1"/>
        <v>58.652916666663565</v>
      </c>
      <c r="L8" s="9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v>0.33333333333333298</v>
      </c>
      <c r="E9" s="69">
        <f t="shared" ref="E9:E36" si="5">C9+1</f>
        <v>46177</v>
      </c>
      <c r="F9" s="70">
        <v>0.33333333333333298</v>
      </c>
      <c r="G9" s="71">
        <f>IFERROR(((E9-C9)+(F9-D9)),"")</f>
        <v>1</v>
      </c>
      <c r="H9" s="72">
        <f t="shared" si="3"/>
        <v>676175.69</v>
      </c>
      <c r="I9" s="72">
        <v>677506.17</v>
      </c>
      <c r="J9" s="72">
        <f t="shared" si="0"/>
        <v>1330.4800000000978</v>
      </c>
      <c r="K9" s="86">
        <f t="shared" si="1"/>
        <v>55.436666666670739</v>
      </c>
      <c r="L9" s="9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v>0.33333333333333298</v>
      </c>
      <c r="E10" s="69">
        <f t="shared" si="5"/>
        <v>46178</v>
      </c>
      <c r="F10" s="70">
        <v>0.33333333333333298</v>
      </c>
      <c r="G10" s="71">
        <f>IFERROR(((E10-C10)+(F10-D10)),"")</f>
        <v>1</v>
      </c>
      <c r="H10" s="72">
        <f t="shared" si="3"/>
        <v>677506.17</v>
      </c>
      <c r="I10" s="72">
        <v>678804.18</v>
      </c>
      <c r="J10" s="72">
        <f t="shared" si="0"/>
        <v>1298.0100000000093</v>
      </c>
      <c r="K10" s="86">
        <f t="shared" si="1"/>
        <v>54.083750000000386</v>
      </c>
      <c r="L10" s="3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v>0.33333333333333298</v>
      </c>
      <c r="E11" s="69">
        <f t="shared" si="5"/>
        <v>46179</v>
      </c>
      <c r="F11" s="70">
        <v>0.33333333333333298</v>
      </c>
      <c r="G11" s="71">
        <f t="shared" ref="G11:G36" si="6">IFERROR(((E11-C11)+(F11-D11)),"")</f>
        <v>1</v>
      </c>
      <c r="H11" s="72">
        <f t="shared" si="3"/>
        <v>678804.18</v>
      </c>
      <c r="I11" s="72">
        <v>680007.49</v>
      </c>
      <c r="J11" s="72">
        <f t="shared" si="0"/>
        <v>1203.3099999999395</v>
      </c>
      <c r="K11" s="86">
        <f t="shared" si="1"/>
        <v>50.137916666664147</v>
      </c>
      <c r="L11" s="3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v>0.33333333333333298</v>
      </c>
      <c r="E12" s="69">
        <f t="shared" si="5"/>
        <v>46180</v>
      </c>
      <c r="F12" s="70">
        <v>0.33333333333333298</v>
      </c>
      <c r="G12" s="71">
        <f t="shared" si="6"/>
        <v>1</v>
      </c>
      <c r="H12" s="72">
        <f t="shared" si="3"/>
        <v>680007.49</v>
      </c>
      <c r="I12" s="72">
        <v>681262.63</v>
      </c>
      <c r="J12" s="72">
        <f t="shared" si="0"/>
        <v>1255.140000000014</v>
      </c>
      <c r="K12" s="86">
        <f t="shared" si="1"/>
        <v>52.297500000000582</v>
      </c>
      <c r="L12" s="96"/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v>0.33333333333333298</v>
      </c>
      <c r="E13" s="69">
        <f t="shared" si="5"/>
        <v>46181</v>
      </c>
      <c r="F13" s="70">
        <v>0.33333333333333298</v>
      </c>
      <c r="G13" s="71">
        <f t="shared" si="6"/>
        <v>1</v>
      </c>
      <c r="H13" s="72">
        <f t="shared" si="3"/>
        <v>681262.63</v>
      </c>
      <c r="I13" s="72">
        <v>682479.91</v>
      </c>
      <c r="J13" s="72">
        <f t="shared" ref="J13" si="7">I13-H13</f>
        <v>1217.2800000000279</v>
      </c>
      <c r="K13" s="86">
        <f t="shared" ref="K13" si="8">J13/24</f>
        <v>50.720000000001164</v>
      </c>
      <c r="L13" s="96"/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v>0.33333333333333298</v>
      </c>
      <c r="E14" s="69">
        <f t="shared" si="5"/>
        <v>46182</v>
      </c>
      <c r="F14" s="70">
        <v>0.33333333333333298</v>
      </c>
      <c r="G14" s="71">
        <f t="shared" si="6"/>
        <v>1</v>
      </c>
      <c r="H14" s="72">
        <f t="shared" si="3"/>
        <v>682479.91</v>
      </c>
      <c r="I14" s="72">
        <v>683843.06</v>
      </c>
      <c r="J14" s="72">
        <f t="shared" ref="J14" si="9">I14-H14</f>
        <v>1363.1500000000233</v>
      </c>
      <c r="K14" s="86">
        <f t="shared" ref="K14" si="10">J14/24</f>
        <v>56.797916666667639</v>
      </c>
      <c r="L14" s="96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v>0.33333333333333298</v>
      </c>
      <c r="E15" s="69">
        <f t="shared" si="5"/>
        <v>46183</v>
      </c>
      <c r="F15" s="70">
        <v>0.33333333333333298</v>
      </c>
      <c r="G15" s="71">
        <f t="shared" si="6"/>
        <v>1</v>
      </c>
      <c r="H15" s="72">
        <f t="shared" si="3"/>
        <v>683843.06</v>
      </c>
      <c r="I15" s="72">
        <v>685177.23</v>
      </c>
      <c r="J15" s="72">
        <f t="shared" ref="J15:J36" si="11">I15-H15</f>
        <v>1334.1699999999255</v>
      </c>
      <c r="K15" s="86">
        <f t="shared" ref="K15:K36" si="12">J15/24</f>
        <v>55.590416666663565</v>
      </c>
      <c r="L15" s="96"/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v>0.33333333333333298</v>
      </c>
      <c r="E16" s="69">
        <f t="shared" si="5"/>
        <v>46184</v>
      </c>
      <c r="F16" s="70">
        <v>0.33333333333333298</v>
      </c>
      <c r="G16" s="71">
        <f t="shared" si="6"/>
        <v>1</v>
      </c>
      <c r="H16" s="72">
        <f t="shared" si="3"/>
        <v>685177.23</v>
      </c>
      <c r="I16" s="72">
        <v>686415.01</v>
      </c>
      <c r="J16" s="72">
        <f t="shared" si="11"/>
        <v>1237.7800000000279</v>
      </c>
      <c r="K16" s="86">
        <f t="shared" si="12"/>
        <v>51.574166666667828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v>0.33333333333333298</v>
      </c>
      <c r="E17" s="69">
        <f t="shared" si="5"/>
        <v>46185</v>
      </c>
      <c r="F17" s="70">
        <v>0.33333333333333298</v>
      </c>
      <c r="G17" s="71">
        <f t="shared" si="6"/>
        <v>1</v>
      </c>
      <c r="H17" s="72">
        <f t="shared" si="3"/>
        <v>686415.01</v>
      </c>
      <c r="I17" s="72">
        <v>687710.54</v>
      </c>
      <c r="J17" s="72">
        <f t="shared" si="11"/>
        <v>1295.5300000000279</v>
      </c>
      <c r="K17" s="86">
        <f t="shared" si="12"/>
        <v>53.980416666667828</v>
      </c>
      <c r="L17" s="9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v>0.33333333333333298</v>
      </c>
      <c r="E18" s="69">
        <f t="shared" si="5"/>
        <v>46186</v>
      </c>
      <c r="F18" s="70">
        <v>0.33333333333333298</v>
      </c>
      <c r="G18" s="71">
        <f t="shared" si="6"/>
        <v>1</v>
      </c>
      <c r="H18" s="72">
        <f t="shared" si="3"/>
        <v>687710.54</v>
      </c>
      <c r="I18" s="72">
        <v>689090.9</v>
      </c>
      <c r="J18" s="72">
        <f t="shared" si="11"/>
        <v>1380.359999999986</v>
      </c>
      <c r="K18" s="86">
        <f t="shared" si="12"/>
        <v>57.514999999999418</v>
      </c>
      <c r="L18" s="9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v>0.33333333333333298</v>
      </c>
      <c r="E19" s="69">
        <f t="shared" si="5"/>
        <v>46187</v>
      </c>
      <c r="F19" s="70">
        <v>0.33333333333333298</v>
      </c>
      <c r="G19" s="71">
        <f t="shared" si="6"/>
        <v>1</v>
      </c>
      <c r="H19" s="72">
        <f t="shared" si="3"/>
        <v>689090.9</v>
      </c>
      <c r="I19" s="72">
        <v>690357.88</v>
      </c>
      <c r="J19" s="72">
        <f t="shared" si="11"/>
        <v>1266.9799999999814</v>
      </c>
      <c r="K19" s="86">
        <f t="shared" si="12"/>
        <v>52.790833333332557</v>
      </c>
      <c r="L19" s="96"/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v>0.33333333333333298</v>
      </c>
      <c r="E20" s="69">
        <f t="shared" si="5"/>
        <v>46188</v>
      </c>
      <c r="F20" s="70">
        <v>0.33333333333333298</v>
      </c>
      <c r="G20" s="71">
        <f t="shared" si="6"/>
        <v>1</v>
      </c>
      <c r="H20" s="72">
        <f t="shared" si="3"/>
        <v>690357.88</v>
      </c>
      <c r="I20" s="72">
        <v>691338.04</v>
      </c>
      <c r="J20" s="72">
        <f t="shared" si="11"/>
        <v>980.1600000000326</v>
      </c>
      <c r="K20" s="86">
        <f t="shared" si="12"/>
        <v>40.840000000001361</v>
      </c>
      <c r="L20" s="96"/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v>0.33333333333333298</v>
      </c>
      <c r="E21" s="69">
        <f t="shared" si="5"/>
        <v>46189</v>
      </c>
      <c r="F21" s="70">
        <v>0.33333333333333298</v>
      </c>
      <c r="G21" s="71">
        <f t="shared" si="6"/>
        <v>1</v>
      </c>
      <c r="H21" s="72">
        <f t="shared" si="3"/>
        <v>691338.04</v>
      </c>
      <c r="I21" s="72">
        <v>692716.15</v>
      </c>
      <c r="J21" s="72">
        <f t="shared" si="11"/>
        <v>1378.109999999986</v>
      </c>
      <c r="K21" s="86">
        <f t="shared" si="12"/>
        <v>57.421249999999418</v>
      </c>
      <c r="L21" s="96"/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v>0.33333333333333298</v>
      </c>
      <c r="E22" s="69">
        <f t="shared" si="5"/>
        <v>46190</v>
      </c>
      <c r="F22" s="70">
        <v>0.33333333333333298</v>
      </c>
      <c r="G22" s="71">
        <f t="shared" si="6"/>
        <v>1</v>
      </c>
      <c r="H22" s="72">
        <f t="shared" si="3"/>
        <v>692716.15</v>
      </c>
      <c r="I22" s="195">
        <v>694099.53</v>
      </c>
      <c r="J22" s="72">
        <f t="shared" si="11"/>
        <v>1383.3800000000047</v>
      </c>
      <c r="K22" s="86">
        <f t="shared" si="12"/>
        <v>57.640833333333525</v>
      </c>
      <c r="L22" s="96"/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v>0.33333333333333298</v>
      </c>
      <c r="E23" s="69">
        <f t="shared" si="5"/>
        <v>46191</v>
      </c>
      <c r="F23" s="70">
        <v>0.33333333333333298</v>
      </c>
      <c r="G23" s="71">
        <f t="shared" si="6"/>
        <v>1</v>
      </c>
      <c r="H23" s="72">
        <f t="shared" si="3"/>
        <v>694099.53</v>
      </c>
      <c r="I23" s="72">
        <v>695458.96</v>
      </c>
      <c r="J23" s="72">
        <f t="shared" si="11"/>
        <v>1359.4299999999348</v>
      </c>
      <c r="K23" s="86">
        <f t="shared" si="12"/>
        <v>56.64291666666395</v>
      </c>
      <c r="L23" s="96"/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v>0.33333333333333298</v>
      </c>
      <c r="E24" s="69">
        <f t="shared" si="5"/>
        <v>46192</v>
      </c>
      <c r="F24" s="70">
        <v>0.33333333333333298</v>
      </c>
      <c r="G24" s="71">
        <f t="shared" si="6"/>
        <v>1</v>
      </c>
      <c r="H24" s="72">
        <f t="shared" si="3"/>
        <v>695458.96</v>
      </c>
      <c r="I24" s="72">
        <v>696747.19</v>
      </c>
      <c r="J24" s="72">
        <f t="shared" si="11"/>
        <v>1288.2299999999814</v>
      </c>
      <c r="K24" s="86">
        <f t="shared" si="12"/>
        <v>53.676249999999222</v>
      </c>
      <c r="L24" s="96"/>
    </row>
    <row r="25" spans="1:14">
      <c r="A25" s="73">
        <f t="shared" ref="A25:B36" si="13">A24+1</f>
        <v>19</v>
      </c>
      <c r="B25" s="69">
        <f t="shared" si="13"/>
        <v>46192</v>
      </c>
      <c r="C25" s="69">
        <f t="shared" si="2"/>
        <v>46192</v>
      </c>
      <c r="D25" s="70">
        <v>0.33333333333333298</v>
      </c>
      <c r="E25" s="69">
        <f t="shared" si="5"/>
        <v>46193</v>
      </c>
      <c r="F25" s="70">
        <v>0.33333333333333298</v>
      </c>
      <c r="G25" s="71">
        <f t="shared" si="6"/>
        <v>1</v>
      </c>
      <c r="H25" s="72">
        <f t="shared" si="3"/>
        <v>696747.19</v>
      </c>
      <c r="I25" s="72">
        <v>698132.13</v>
      </c>
      <c r="J25" s="72">
        <f t="shared" si="11"/>
        <v>1384.9400000000605</v>
      </c>
      <c r="K25" s="86">
        <f t="shared" si="12"/>
        <v>57.705833333335853</v>
      </c>
      <c r="L25" s="96"/>
    </row>
    <row r="26" spans="1:14">
      <c r="A26" s="73">
        <f t="shared" si="13"/>
        <v>20</v>
      </c>
      <c r="B26" s="69">
        <f t="shared" si="13"/>
        <v>46193</v>
      </c>
      <c r="C26" s="69">
        <f t="shared" si="2"/>
        <v>46193</v>
      </c>
      <c r="D26" s="70">
        <v>0.33333333333333298</v>
      </c>
      <c r="E26" s="69">
        <f t="shared" si="5"/>
        <v>46194</v>
      </c>
      <c r="F26" s="70">
        <v>0.33333333333333298</v>
      </c>
      <c r="G26" s="71">
        <f t="shared" si="6"/>
        <v>1</v>
      </c>
      <c r="H26" s="72">
        <f t="shared" si="3"/>
        <v>698132.13</v>
      </c>
      <c r="I26" s="72">
        <v>699322.01</v>
      </c>
      <c r="J26" s="72">
        <f t="shared" si="11"/>
        <v>1189.8800000000047</v>
      </c>
      <c r="K26" s="86">
        <f t="shared" si="12"/>
        <v>49.578333333333525</v>
      </c>
      <c r="L26" s="96"/>
    </row>
    <row r="27" spans="1:14">
      <c r="A27" s="73">
        <f t="shared" si="13"/>
        <v>21</v>
      </c>
      <c r="B27" s="69">
        <f t="shared" si="13"/>
        <v>46194</v>
      </c>
      <c r="C27" s="69">
        <f t="shared" si="2"/>
        <v>46194</v>
      </c>
      <c r="D27" s="70">
        <v>0.33333333333333298</v>
      </c>
      <c r="E27" s="69">
        <f t="shared" si="5"/>
        <v>46195</v>
      </c>
      <c r="F27" s="70">
        <v>0.33333333333333298</v>
      </c>
      <c r="G27" s="71">
        <f t="shared" si="6"/>
        <v>1</v>
      </c>
      <c r="H27" s="72">
        <f t="shared" si="3"/>
        <v>699322.01</v>
      </c>
      <c r="I27" s="72">
        <v>700628.98</v>
      </c>
      <c r="J27" s="72">
        <f t="shared" si="11"/>
        <v>1306.9699999999721</v>
      </c>
      <c r="K27" s="86">
        <f t="shared" si="12"/>
        <v>54.457083333332172</v>
      </c>
      <c r="L27" s="96"/>
    </row>
    <row r="28" spans="1:14">
      <c r="A28" s="73">
        <f t="shared" si="13"/>
        <v>22</v>
      </c>
      <c r="B28" s="69">
        <f t="shared" si="13"/>
        <v>46195</v>
      </c>
      <c r="C28" s="69">
        <f t="shared" si="2"/>
        <v>46195</v>
      </c>
      <c r="D28" s="70">
        <v>0.33333333333333298</v>
      </c>
      <c r="E28" s="69">
        <f t="shared" si="5"/>
        <v>46196</v>
      </c>
      <c r="F28" s="70">
        <v>0.33333333333333298</v>
      </c>
      <c r="G28" s="71">
        <f t="shared" si="6"/>
        <v>1</v>
      </c>
      <c r="H28" s="72">
        <f t="shared" si="3"/>
        <v>700628.98</v>
      </c>
      <c r="I28" s="72">
        <v>701992.12</v>
      </c>
      <c r="J28" s="72">
        <f t="shared" si="11"/>
        <v>1363.140000000014</v>
      </c>
      <c r="K28" s="86">
        <f t="shared" si="12"/>
        <v>56.797500000000582</v>
      </c>
      <c r="L28" s="96"/>
    </row>
    <row r="29" spans="1:14">
      <c r="A29" s="73">
        <f t="shared" si="13"/>
        <v>23</v>
      </c>
      <c r="B29" s="69">
        <f t="shared" si="13"/>
        <v>46196</v>
      </c>
      <c r="C29" s="69">
        <f t="shared" si="2"/>
        <v>46196</v>
      </c>
      <c r="D29" s="70">
        <v>0.33333333333333298</v>
      </c>
      <c r="E29" s="69">
        <f t="shared" si="5"/>
        <v>46197</v>
      </c>
      <c r="F29" s="70">
        <v>0.33333333333333298</v>
      </c>
      <c r="G29" s="71">
        <f t="shared" si="6"/>
        <v>1</v>
      </c>
      <c r="H29" s="72">
        <f t="shared" si="3"/>
        <v>701992.12</v>
      </c>
      <c r="I29" s="72">
        <v>703273.7</v>
      </c>
      <c r="J29" s="72">
        <f t="shared" si="11"/>
        <v>1281.5799999999581</v>
      </c>
      <c r="K29" s="86">
        <f t="shared" si="12"/>
        <v>53.399166666664918</v>
      </c>
      <c r="L29" s="96"/>
    </row>
    <row r="30" spans="1:14">
      <c r="A30" s="73">
        <f t="shared" si="13"/>
        <v>24</v>
      </c>
      <c r="B30" s="69">
        <f t="shared" si="13"/>
        <v>46197</v>
      </c>
      <c r="C30" s="69">
        <f t="shared" si="2"/>
        <v>46197</v>
      </c>
      <c r="D30" s="70">
        <v>0.33333333333333298</v>
      </c>
      <c r="E30" s="69">
        <f t="shared" si="5"/>
        <v>46198</v>
      </c>
      <c r="F30" s="70">
        <v>0.33333333333333298</v>
      </c>
      <c r="G30" s="71">
        <f t="shared" si="6"/>
        <v>1</v>
      </c>
      <c r="H30" s="72">
        <f t="shared" si="3"/>
        <v>703273.7</v>
      </c>
      <c r="I30" s="651">
        <v>704582.84</v>
      </c>
      <c r="J30" s="72">
        <f t="shared" si="11"/>
        <v>1309.140000000014</v>
      </c>
      <c r="K30" s="86">
        <f t="shared" si="12"/>
        <v>54.547500000000582</v>
      </c>
      <c r="L30" s="96"/>
    </row>
    <row r="31" spans="1:14">
      <c r="A31" s="73">
        <f t="shared" si="13"/>
        <v>25</v>
      </c>
      <c r="B31" s="69">
        <f t="shared" si="13"/>
        <v>46198</v>
      </c>
      <c r="C31" s="69">
        <f t="shared" si="2"/>
        <v>46198</v>
      </c>
      <c r="D31" s="70">
        <v>0.33333333333333298</v>
      </c>
      <c r="E31" s="69">
        <f t="shared" si="5"/>
        <v>46199</v>
      </c>
      <c r="F31" s="70">
        <v>0.33333333333333298</v>
      </c>
      <c r="G31" s="71">
        <f t="shared" si="6"/>
        <v>1</v>
      </c>
      <c r="H31" s="72">
        <f t="shared" si="3"/>
        <v>704582.84</v>
      </c>
      <c r="I31" s="72">
        <v>705779.16</v>
      </c>
      <c r="J31" s="72">
        <f t="shared" si="11"/>
        <v>1196.3200000000652</v>
      </c>
      <c r="K31" s="86">
        <f t="shared" si="12"/>
        <v>49.846666666669385</v>
      </c>
      <c r="L31" s="96"/>
    </row>
    <row r="32" spans="1:14">
      <c r="A32" s="73">
        <f t="shared" si="13"/>
        <v>26</v>
      </c>
      <c r="B32" s="69">
        <f t="shared" si="13"/>
        <v>46199</v>
      </c>
      <c r="C32" s="69">
        <f t="shared" si="2"/>
        <v>46199</v>
      </c>
      <c r="D32" s="70">
        <v>0.33333333333333298</v>
      </c>
      <c r="E32" s="69">
        <f t="shared" si="5"/>
        <v>46200</v>
      </c>
      <c r="F32" s="70">
        <v>0.33333333333333298</v>
      </c>
      <c r="G32" s="71">
        <f t="shared" si="6"/>
        <v>1</v>
      </c>
      <c r="H32" s="72">
        <f t="shared" si="3"/>
        <v>705779.16</v>
      </c>
      <c r="I32" s="72">
        <v>707170.06</v>
      </c>
      <c r="J32" s="72">
        <f t="shared" si="11"/>
        <v>1390.9000000000233</v>
      </c>
      <c r="K32" s="86">
        <f t="shared" si="12"/>
        <v>57.954166666667639</v>
      </c>
      <c r="L32" s="96"/>
    </row>
    <row r="33" spans="1:12">
      <c r="A33" s="73">
        <f t="shared" si="13"/>
        <v>27</v>
      </c>
      <c r="B33" s="69">
        <f t="shared" si="13"/>
        <v>46200</v>
      </c>
      <c r="C33" s="69">
        <f t="shared" si="2"/>
        <v>46200</v>
      </c>
      <c r="D33" s="70">
        <v>0.33333333333333298</v>
      </c>
      <c r="E33" s="69">
        <f t="shared" si="5"/>
        <v>46201</v>
      </c>
      <c r="F33" s="70">
        <v>0.33333333333333298</v>
      </c>
      <c r="G33" s="71">
        <f t="shared" si="6"/>
        <v>1</v>
      </c>
      <c r="H33" s="72">
        <f t="shared" si="3"/>
        <v>707170.06</v>
      </c>
      <c r="I33" s="195">
        <v>708308.02</v>
      </c>
      <c r="J33" s="72">
        <f t="shared" si="11"/>
        <v>1137.9599999999627</v>
      </c>
      <c r="K33" s="86">
        <f t="shared" si="12"/>
        <v>47.41499999999845</v>
      </c>
      <c r="L33" s="96"/>
    </row>
    <row r="34" spans="1:12">
      <c r="A34" s="73">
        <f t="shared" si="13"/>
        <v>28</v>
      </c>
      <c r="B34" s="69">
        <f t="shared" si="13"/>
        <v>46201</v>
      </c>
      <c r="C34" s="69">
        <f t="shared" si="2"/>
        <v>46201</v>
      </c>
      <c r="D34" s="70">
        <v>0.33333333333333298</v>
      </c>
      <c r="E34" s="69">
        <f t="shared" si="5"/>
        <v>46202</v>
      </c>
      <c r="F34" s="70">
        <v>0.33333333333333298</v>
      </c>
      <c r="G34" s="71">
        <f t="shared" si="6"/>
        <v>1</v>
      </c>
      <c r="H34" s="72">
        <f t="shared" si="3"/>
        <v>708308.02</v>
      </c>
      <c r="I34" s="195">
        <v>709575.4</v>
      </c>
      <c r="J34" s="72">
        <f t="shared" si="11"/>
        <v>1267.3800000000047</v>
      </c>
      <c r="K34" s="86">
        <f t="shared" si="12"/>
        <v>52.807500000000196</v>
      </c>
      <c r="L34" s="96"/>
    </row>
    <row r="35" spans="1:12">
      <c r="A35" s="73">
        <f t="shared" si="13"/>
        <v>29</v>
      </c>
      <c r="B35" s="69">
        <f t="shared" si="13"/>
        <v>46202</v>
      </c>
      <c r="C35" s="69">
        <f t="shared" si="2"/>
        <v>46202</v>
      </c>
      <c r="D35" s="70">
        <v>0.33333333333333298</v>
      </c>
      <c r="E35" s="69">
        <f t="shared" si="5"/>
        <v>46203</v>
      </c>
      <c r="F35" s="70">
        <v>0.33333333333333298</v>
      </c>
      <c r="G35" s="71">
        <f t="shared" si="6"/>
        <v>1</v>
      </c>
      <c r="H35" s="72">
        <f t="shared" si="3"/>
        <v>709575.4</v>
      </c>
      <c r="I35" s="195">
        <v>710920.41</v>
      </c>
      <c r="J35" s="72">
        <f t="shared" si="11"/>
        <v>1345.0100000000093</v>
      </c>
      <c r="K35" s="86">
        <f t="shared" si="12"/>
        <v>56.042083333333721</v>
      </c>
      <c r="L35" s="96"/>
    </row>
    <row r="36" spans="1:12">
      <c r="A36" s="73">
        <f t="shared" si="13"/>
        <v>30</v>
      </c>
      <c r="B36" s="69">
        <f t="shared" si="13"/>
        <v>46203</v>
      </c>
      <c r="C36" s="69">
        <f t="shared" si="2"/>
        <v>46203</v>
      </c>
      <c r="D36" s="70">
        <v>0.33333333333333298</v>
      </c>
      <c r="E36" s="69">
        <f t="shared" si="5"/>
        <v>46204</v>
      </c>
      <c r="F36" s="70">
        <v>0.33333333333333298</v>
      </c>
      <c r="G36" s="71">
        <f t="shared" si="6"/>
        <v>1</v>
      </c>
      <c r="H36" s="72">
        <f t="shared" si="3"/>
        <v>710920.41</v>
      </c>
      <c r="I36" s="195">
        <v>712183.91</v>
      </c>
      <c r="J36" s="72">
        <f t="shared" si="11"/>
        <v>1263.5</v>
      </c>
      <c r="K36" s="86">
        <f t="shared" si="12"/>
        <v>52.645833333333336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38627.540000000037</v>
      </c>
      <c r="K38" s="88">
        <f>AVERAGE(K7:K37)</f>
        <v>53.649361111111148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1.7883120370370382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3" ySplit="6" topLeftCell="D7" activePane="bottomRight" state="frozen"/>
      <selection pane="topRight"/>
      <selection pane="bottomLeft"/>
      <selection pane="bottomRight" activeCell="M37" sqref="M8:M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10" width="10.28515625" style="1" customWidth="1"/>
    <col min="11" max="11" width="13.42578125" style="4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5"/>
      <c r="C1" s="6" t="s">
        <v>144</v>
      </c>
      <c r="D1" s="5"/>
      <c r="E1" s="5"/>
      <c r="F1" s="5"/>
      <c r="G1" s="5"/>
      <c r="H1" s="5"/>
      <c r="I1" s="5"/>
      <c r="J1" s="5"/>
      <c r="K1" s="29"/>
      <c r="L1" s="5"/>
      <c r="M1" s="5"/>
    </row>
    <row r="2" spans="1:13">
      <c r="B2" s="5"/>
      <c r="C2" s="6" t="s">
        <v>174</v>
      </c>
      <c r="D2" s="5"/>
      <c r="E2" s="5"/>
      <c r="F2" s="5"/>
      <c r="G2" s="5"/>
      <c r="H2" s="5"/>
      <c r="I2" s="5"/>
      <c r="J2" s="5"/>
      <c r="K2" s="29"/>
      <c r="L2" s="5"/>
      <c r="M2" s="93" t="s">
        <v>146</v>
      </c>
    </row>
    <row r="3" spans="1:13">
      <c r="B3" s="5"/>
      <c r="C3" s="6" t="e">
        <f>#REF!</f>
        <v>#REF!</v>
      </c>
      <c r="D3" s="5"/>
      <c r="E3" s="5"/>
      <c r="F3" s="5"/>
      <c r="G3" s="5"/>
      <c r="H3" s="5"/>
      <c r="I3" s="5"/>
      <c r="J3" s="5"/>
      <c r="K3" s="29"/>
      <c r="L3" s="5"/>
      <c r="M3" s="5"/>
    </row>
    <row r="4" spans="1:13">
      <c r="B4" s="8"/>
      <c r="C4" s="8" t="e">
        <f>#REF!</f>
        <v>#REF!</v>
      </c>
      <c r="D4" s="5"/>
      <c r="E4" s="5"/>
      <c r="F4" s="5"/>
      <c r="G4" s="5"/>
      <c r="H4" s="5"/>
      <c r="I4" s="5"/>
      <c r="J4" s="5"/>
      <c r="K4" s="29" t="s">
        <v>147</v>
      </c>
      <c r="L4" s="28">
        <f>MAX(L7:L38)</f>
        <v>0</v>
      </c>
      <c r="M4" s="5"/>
    </row>
    <row r="5" spans="1:13" ht="15.75" customHeight="1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47" t="s">
        <v>151</v>
      </c>
      <c r="I5" s="747"/>
      <c r="J5" s="773" t="s">
        <v>175</v>
      </c>
      <c r="K5" s="775" t="s">
        <v>152</v>
      </c>
      <c r="L5" s="751" t="s">
        <v>153</v>
      </c>
      <c r="M5" s="745" t="s">
        <v>154</v>
      </c>
    </row>
    <row r="6" spans="1:13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1" t="s">
        <v>149</v>
      </c>
      <c r="J6" s="774"/>
      <c r="K6" s="776"/>
      <c r="L6" s="752"/>
      <c r="M6" s="746"/>
    </row>
    <row r="7" spans="1:13">
      <c r="A7" s="67">
        <v>1</v>
      </c>
      <c r="B7" s="68" t="e">
        <f>C4</f>
        <v>#REF!</v>
      </c>
      <c r="C7" s="69" t="e">
        <f>B7</f>
        <v>#REF!</v>
      </c>
      <c r="D7" s="70">
        <v>0</v>
      </c>
      <c r="E7" s="69" t="e">
        <f>C7+1</f>
        <v>#REF!</v>
      </c>
      <c r="F7" s="70">
        <v>0</v>
      </c>
      <c r="G7" s="71" t="str">
        <f>IFERROR(((E7-C7)+(F7-D7)),"")</f>
        <v/>
      </c>
      <c r="H7" s="195"/>
      <c r="I7" s="195"/>
      <c r="J7" s="149">
        <f>300.15/288.71</f>
        <v>1.0396245367323611</v>
      </c>
      <c r="K7" s="72">
        <f>(I7-H7)/J7</f>
        <v>0</v>
      </c>
      <c r="L7" s="86">
        <f t="shared" ref="L7:L11" si="0">K7/24</f>
        <v>0</v>
      </c>
      <c r="M7" s="94" t="s">
        <v>176</v>
      </c>
    </row>
    <row r="8" spans="1:13">
      <c r="A8" s="73">
        <f>A7+1</f>
        <v>2</v>
      </c>
      <c r="B8" s="69" t="e">
        <f>E7</f>
        <v>#REF!</v>
      </c>
      <c r="C8" s="69" t="e">
        <f>B8</f>
        <v>#REF!</v>
      </c>
      <c r="D8" s="70">
        <f>F7</f>
        <v>0</v>
      </c>
      <c r="E8" s="69" t="e">
        <f t="shared" ref="E8:E34" si="1">C8+1</f>
        <v>#REF!</v>
      </c>
      <c r="F8" s="70">
        <v>0</v>
      </c>
      <c r="G8" s="71" t="str">
        <f t="shared" ref="G8:G34" si="2">IFERROR(((E8-C8)+(F8-D8)),"")</f>
        <v/>
      </c>
      <c r="H8" s="195"/>
      <c r="I8" s="195"/>
      <c r="J8" s="72">
        <f t="shared" ref="J8:J37" si="3">300.15/288.71</f>
        <v>1.0396245367323611</v>
      </c>
      <c r="K8" s="72">
        <f t="shared" ref="K8:K11" si="4">(I8-H8)/J8</f>
        <v>0</v>
      </c>
      <c r="L8" s="86">
        <f t="shared" si="0"/>
        <v>0</v>
      </c>
      <c r="M8" s="208" t="s">
        <v>176</v>
      </c>
    </row>
    <row r="9" spans="1:13">
      <c r="A9" s="73">
        <f t="shared" ref="A9:B24" si="5">A8+1</f>
        <v>3</v>
      </c>
      <c r="B9" s="69" t="e">
        <f t="shared" si="5"/>
        <v>#REF!</v>
      </c>
      <c r="C9" s="69" t="e">
        <f t="shared" ref="C9:C34" si="6">B9</f>
        <v>#REF!</v>
      </c>
      <c r="D9" s="70">
        <f t="shared" ref="D9:D34" si="7">F8</f>
        <v>0</v>
      </c>
      <c r="E9" s="69" t="e">
        <f t="shared" si="1"/>
        <v>#REF!</v>
      </c>
      <c r="F9" s="70">
        <v>0</v>
      </c>
      <c r="G9" s="71" t="str">
        <f t="shared" si="2"/>
        <v/>
      </c>
      <c r="H9" s="195"/>
      <c r="I9" s="195"/>
      <c r="J9" s="72">
        <f t="shared" si="3"/>
        <v>1.0396245367323611</v>
      </c>
      <c r="K9" s="72">
        <f t="shared" si="4"/>
        <v>0</v>
      </c>
      <c r="L9" s="86">
        <f t="shared" si="0"/>
        <v>0</v>
      </c>
      <c r="M9" s="208" t="s">
        <v>176</v>
      </c>
    </row>
    <row r="10" spans="1:13">
      <c r="A10" s="73">
        <f t="shared" si="5"/>
        <v>4</v>
      </c>
      <c r="B10" s="69" t="e">
        <f t="shared" si="5"/>
        <v>#REF!</v>
      </c>
      <c r="C10" s="69" t="e">
        <f t="shared" si="6"/>
        <v>#REF!</v>
      </c>
      <c r="D10" s="70">
        <f t="shared" si="7"/>
        <v>0</v>
      </c>
      <c r="E10" s="69" t="e">
        <f t="shared" si="1"/>
        <v>#REF!</v>
      </c>
      <c r="F10" s="70">
        <v>0</v>
      </c>
      <c r="G10" s="71" t="str">
        <f t="shared" si="2"/>
        <v/>
      </c>
      <c r="H10" s="195"/>
      <c r="I10" s="195"/>
      <c r="J10" s="72">
        <f t="shared" si="3"/>
        <v>1.0396245367323611</v>
      </c>
      <c r="K10" s="72">
        <f t="shared" si="4"/>
        <v>0</v>
      </c>
      <c r="L10" s="86">
        <f t="shared" si="0"/>
        <v>0</v>
      </c>
      <c r="M10" s="208" t="s">
        <v>176</v>
      </c>
    </row>
    <row r="11" spans="1:13">
      <c r="A11" s="73">
        <f t="shared" si="5"/>
        <v>5</v>
      </c>
      <c r="B11" s="69" t="e">
        <f t="shared" si="5"/>
        <v>#REF!</v>
      </c>
      <c r="C11" s="69" t="e">
        <f t="shared" si="6"/>
        <v>#REF!</v>
      </c>
      <c r="D11" s="70">
        <f t="shared" si="7"/>
        <v>0</v>
      </c>
      <c r="E11" s="69" t="e">
        <f t="shared" si="1"/>
        <v>#REF!</v>
      </c>
      <c r="F11" s="70">
        <v>0</v>
      </c>
      <c r="G11" s="71" t="str">
        <f t="shared" si="2"/>
        <v/>
      </c>
      <c r="H11" s="195"/>
      <c r="I11" s="195"/>
      <c r="J11" s="72">
        <f t="shared" si="3"/>
        <v>1.0396245367323611</v>
      </c>
      <c r="K11" s="72">
        <f t="shared" si="4"/>
        <v>0</v>
      </c>
      <c r="L11" s="86">
        <f t="shared" si="0"/>
        <v>0</v>
      </c>
      <c r="M11" s="208" t="s">
        <v>176</v>
      </c>
    </row>
    <row r="12" spans="1:13">
      <c r="A12" s="73">
        <f t="shared" si="5"/>
        <v>6</v>
      </c>
      <c r="B12" s="69" t="e">
        <f t="shared" si="5"/>
        <v>#REF!</v>
      </c>
      <c r="C12" s="69" t="e">
        <f t="shared" si="6"/>
        <v>#REF!</v>
      </c>
      <c r="D12" s="70">
        <f t="shared" si="7"/>
        <v>0</v>
      </c>
      <c r="E12" s="69" t="e">
        <f t="shared" si="1"/>
        <v>#REF!</v>
      </c>
      <c r="F12" s="70">
        <v>0</v>
      </c>
      <c r="G12" s="71" t="str">
        <f t="shared" si="2"/>
        <v/>
      </c>
      <c r="H12" s="195"/>
      <c r="I12" s="195"/>
      <c r="J12" s="72">
        <f t="shared" si="3"/>
        <v>1.0396245367323611</v>
      </c>
      <c r="K12" s="72">
        <f t="shared" ref="K12" si="8">(I12-H12)/J12</f>
        <v>0</v>
      </c>
      <c r="L12" s="86">
        <f t="shared" ref="L12" si="9">K12/24</f>
        <v>0</v>
      </c>
      <c r="M12" s="208" t="s">
        <v>176</v>
      </c>
    </row>
    <row r="13" spans="1:13">
      <c r="A13" s="73">
        <f t="shared" si="5"/>
        <v>7</v>
      </c>
      <c r="B13" s="69" t="e">
        <f t="shared" si="5"/>
        <v>#REF!</v>
      </c>
      <c r="C13" s="69" t="e">
        <f t="shared" si="6"/>
        <v>#REF!</v>
      </c>
      <c r="D13" s="70">
        <f t="shared" si="7"/>
        <v>0</v>
      </c>
      <c r="E13" s="69" t="e">
        <f t="shared" si="1"/>
        <v>#REF!</v>
      </c>
      <c r="F13" s="70">
        <v>0</v>
      </c>
      <c r="G13" s="71" t="str">
        <f t="shared" si="2"/>
        <v/>
      </c>
      <c r="H13" s="195"/>
      <c r="I13" s="195"/>
      <c r="J13" s="72">
        <f t="shared" si="3"/>
        <v>1.0396245367323611</v>
      </c>
      <c r="K13" s="72">
        <f t="shared" ref="K13" si="10">(I13-H13)/J13</f>
        <v>0</v>
      </c>
      <c r="L13" s="86">
        <f t="shared" ref="L13" si="11">K13/24</f>
        <v>0</v>
      </c>
      <c r="M13" s="208" t="s">
        <v>176</v>
      </c>
    </row>
    <row r="14" spans="1:13">
      <c r="A14" s="73">
        <f t="shared" si="5"/>
        <v>8</v>
      </c>
      <c r="B14" s="69" t="e">
        <f t="shared" si="5"/>
        <v>#REF!</v>
      </c>
      <c r="C14" s="69" t="e">
        <f t="shared" si="6"/>
        <v>#REF!</v>
      </c>
      <c r="D14" s="70">
        <f t="shared" si="7"/>
        <v>0</v>
      </c>
      <c r="E14" s="69" t="e">
        <f t="shared" si="1"/>
        <v>#REF!</v>
      </c>
      <c r="F14" s="70">
        <v>0</v>
      </c>
      <c r="G14" s="71" t="str">
        <f t="shared" si="2"/>
        <v/>
      </c>
      <c r="H14" s="195"/>
      <c r="I14" s="195"/>
      <c r="J14" s="72">
        <f t="shared" si="3"/>
        <v>1.0396245367323611</v>
      </c>
      <c r="K14" s="72">
        <f t="shared" ref="K14" si="12">(I14-H14)/J14</f>
        <v>0</v>
      </c>
      <c r="L14" s="86">
        <f t="shared" ref="L14" si="13">K14/24</f>
        <v>0</v>
      </c>
      <c r="M14" s="208" t="s">
        <v>176</v>
      </c>
    </row>
    <row r="15" spans="1:13">
      <c r="A15" s="73">
        <f t="shared" si="5"/>
        <v>9</v>
      </c>
      <c r="B15" s="69" t="e">
        <f t="shared" si="5"/>
        <v>#REF!</v>
      </c>
      <c r="C15" s="69" t="e">
        <f t="shared" si="6"/>
        <v>#REF!</v>
      </c>
      <c r="D15" s="70">
        <f t="shared" si="7"/>
        <v>0</v>
      </c>
      <c r="E15" s="69" t="e">
        <f t="shared" si="1"/>
        <v>#REF!</v>
      </c>
      <c r="F15" s="70">
        <v>0</v>
      </c>
      <c r="G15" s="71" t="str">
        <f t="shared" si="2"/>
        <v/>
      </c>
      <c r="H15" s="195"/>
      <c r="I15" s="195"/>
      <c r="J15" s="72">
        <f t="shared" si="3"/>
        <v>1.0396245367323611</v>
      </c>
      <c r="K15" s="72">
        <f t="shared" ref="K15" si="14">(I15-H15)/J15</f>
        <v>0</v>
      </c>
      <c r="L15" s="86">
        <f t="shared" ref="L15" si="15">K15/24</f>
        <v>0</v>
      </c>
      <c r="M15" s="208" t="s">
        <v>176</v>
      </c>
    </row>
    <row r="16" spans="1:13">
      <c r="A16" s="73">
        <f t="shared" si="5"/>
        <v>10</v>
      </c>
      <c r="B16" s="69" t="e">
        <f t="shared" si="5"/>
        <v>#REF!</v>
      </c>
      <c r="C16" s="69" t="e">
        <f t="shared" si="6"/>
        <v>#REF!</v>
      </c>
      <c r="D16" s="70">
        <f t="shared" si="7"/>
        <v>0</v>
      </c>
      <c r="E16" s="69" t="e">
        <f t="shared" si="1"/>
        <v>#REF!</v>
      </c>
      <c r="F16" s="70">
        <v>0</v>
      </c>
      <c r="G16" s="71" t="str">
        <f t="shared" si="2"/>
        <v/>
      </c>
      <c r="H16" s="195"/>
      <c r="I16" s="195"/>
      <c r="J16" s="72">
        <f t="shared" si="3"/>
        <v>1.0396245367323611</v>
      </c>
      <c r="K16" s="72">
        <f t="shared" ref="K16" si="16">(I16-H16)/J16</f>
        <v>0</v>
      </c>
      <c r="L16" s="86">
        <f t="shared" ref="L16" si="17">K16/24</f>
        <v>0</v>
      </c>
      <c r="M16" s="208" t="s">
        <v>176</v>
      </c>
    </row>
    <row r="17" spans="1:15">
      <c r="A17" s="73">
        <f t="shared" si="5"/>
        <v>11</v>
      </c>
      <c r="B17" s="69" t="e">
        <f t="shared" si="5"/>
        <v>#REF!</v>
      </c>
      <c r="C17" s="69" t="e">
        <f t="shared" si="6"/>
        <v>#REF!</v>
      </c>
      <c r="D17" s="70">
        <f t="shared" si="7"/>
        <v>0</v>
      </c>
      <c r="E17" s="69" t="e">
        <f t="shared" si="1"/>
        <v>#REF!</v>
      </c>
      <c r="F17" s="70">
        <v>0</v>
      </c>
      <c r="G17" s="71" t="str">
        <f t="shared" si="2"/>
        <v/>
      </c>
      <c r="H17" s="195"/>
      <c r="I17" s="195"/>
      <c r="J17" s="72">
        <f t="shared" si="3"/>
        <v>1.0396245367323611</v>
      </c>
      <c r="K17" s="72">
        <f t="shared" ref="K17" si="18">(I17-H17)/J17</f>
        <v>0</v>
      </c>
      <c r="L17" s="86">
        <f t="shared" ref="L17" si="19">K17/24</f>
        <v>0</v>
      </c>
      <c r="M17" s="208" t="s">
        <v>176</v>
      </c>
    </row>
    <row r="18" spans="1:15">
      <c r="A18" s="73">
        <f t="shared" si="5"/>
        <v>12</v>
      </c>
      <c r="B18" s="69" t="e">
        <f t="shared" si="5"/>
        <v>#REF!</v>
      </c>
      <c r="C18" s="69" t="e">
        <f t="shared" si="6"/>
        <v>#REF!</v>
      </c>
      <c r="D18" s="70">
        <f t="shared" si="7"/>
        <v>0</v>
      </c>
      <c r="E18" s="69" t="e">
        <f t="shared" si="1"/>
        <v>#REF!</v>
      </c>
      <c r="F18" s="70">
        <v>0</v>
      </c>
      <c r="G18" s="71" t="str">
        <f t="shared" si="2"/>
        <v/>
      </c>
      <c r="H18" s="195"/>
      <c r="I18" s="195"/>
      <c r="J18" s="72">
        <f t="shared" si="3"/>
        <v>1.0396245367323611</v>
      </c>
      <c r="K18" s="72">
        <f t="shared" ref="K18" si="20">(I18-H18)/J18</f>
        <v>0</v>
      </c>
      <c r="L18" s="86">
        <f t="shared" ref="L18" si="21">K18/24</f>
        <v>0</v>
      </c>
      <c r="M18" s="208" t="s">
        <v>176</v>
      </c>
      <c r="O18" s="3"/>
    </row>
    <row r="19" spans="1:15">
      <c r="A19" s="73">
        <f t="shared" si="5"/>
        <v>13</v>
      </c>
      <c r="B19" s="69" t="e">
        <f t="shared" si="5"/>
        <v>#REF!</v>
      </c>
      <c r="C19" s="69" t="e">
        <f t="shared" si="6"/>
        <v>#REF!</v>
      </c>
      <c r="D19" s="70">
        <f t="shared" si="7"/>
        <v>0</v>
      </c>
      <c r="E19" s="69" t="e">
        <f t="shared" si="1"/>
        <v>#REF!</v>
      </c>
      <c r="F19" s="70">
        <v>0</v>
      </c>
      <c r="G19" s="71" t="str">
        <f t="shared" si="2"/>
        <v/>
      </c>
      <c r="H19" s="195"/>
      <c r="I19" s="195"/>
      <c r="J19" s="72">
        <f t="shared" si="3"/>
        <v>1.0396245367323611</v>
      </c>
      <c r="K19" s="72">
        <f t="shared" ref="K19" si="22">(I19-H19)/J19</f>
        <v>0</v>
      </c>
      <c r="L19" s="86">
        <f t="shared" ref="L19" si="23">K19/24</f>
        <v>0</v>
      </c>
      <c r="M19" s="208" t="s">
        <v>176</v>
      </c>
    </row>
    <row r="20" spans="1:15">
      <c r="A20" s="73">
        <f t="shared" si="5"/>
        <v>14</v>
      </c>
      <c r="B20" s="69" t="e">
        <f t="shared" si="5"/>
        <v>#REF!</v>
      </c>
      <c r="C20" s="69" t="e">
        <f t="shared" si="6"/>
        <v>#REF!</v>
      </c>
      <c r="D20" s="70">
        <f t="shared" si="7"/>
        <v>0</v>
      </c>
      <c r="E20" s="69" t="e">
        <f t="shared" si="1"/>
        <v>#REF!</v>
      </c>
      <c r="F20" s="70">
        <v>0</v>
      </c>
      <c r="G20" s="71" t="str">
        <f t="shared" si="2"/>
        <v/>
      </c>
      <c r="H20" s="195"/>
      <c r="I20" s="195"/>
      <c r="J20" s="72">
        <f t="shared" si="3"/>
        <v>1.0396245367323611</v>
      </c>
      <c r="K20" s="72">
        <f t="shared" ref="K20" si="24">(I20-H20)/J20</f>
        <v>0</v>
      </c>
      <c r="L20" s="86">
        <f t="shared" ref="L20" si="25">K20/24</f>
        <v>0</v>
      </c>
      <c r="M20" s="208" t="s">
        <v>176</v>
      </c>
    </row>
    <row r="21" spans="1:15">
      <c r="A21" s="73">
        <f t="shared" si="5"/>
        <v>15</v>
      </c>
      <c r="B21" s="69" t="e">
        <f t="shared" si="5"/>
        <v>#REF!</v>
      </c>
      <c r="C21" s="69" t="e">
        <f t="shared" si="6"/>
        <v>#REF!</v>
      </c>
      <c r="D21" s="70">
        <f t="shared" si="7"/>
        <v>0</v>
      </c>
      <c r="E21" s="69" t="e">
        <f t="shared" si="1"/>
        <v>#REF!</v>
      </c>
      <c r="F21" s="70">
        <v>0</v>
      </c>
      <c r="G21" s="71" t="str">
        <f t="shared" si="2"/>
        <v/>
      </c>
      <c r="H21" s="195"/>
      <c r="I21" s="195"/>
      <c r="J21" s="72">
        <f t="shared" si="3"/>
        <v>1.0396245367323611</v>
      </c>
      <c r="K21" s="72">
        <f t="shared" ref="K21" si="26">(I21-H21)/J21</f>
        <v>0</v>
      </c>
      <c r="L21" s="86">
        <f t="shared" ref="L21" si="27">K21/24</f>
        <v>0</v>
      </c>
      <c r="M21" s="208" t="s">
        <v>176</v>
      </c>
    </row>
    <row r="22" spans="1:15">
      <c r="A22" s="73">
        <f t="shared" si="5"/>
        <v>16</v>
      </c>
      <c r="B22" s="69" t="e">
        <f t="shared" si="5"/>
        <v>#REF!</v>
      </c>
      <c r="C22" s="69" t="e">
        <f t="shared" si="6"/>
        <v>#REF!</v>
      </c>
      <c r="D22" s="70">
        <f t="shared" si="7"/>
        <v>0</v>
      </c>
      <c r="E22" s="69" t="e">
        <f t="shared" si="1"/>
        <v>#REF!</v>
      </c>
      <c r="F22" s="70">
        <v>0</v>
      </c>
      <c r="G22" s="71" t="str">
        <f t="shared" si="2"/>
        <v/>
      </c>
      <c r="H22" s="195"/>
      <c r="I22" s="195"/>
      <c r="J22" s="72">
        <f t="shared" si="3"/>
        <v>1.0396245367323611</v>
      </c>
      <c r="K22" s="72">
        <f t="shared" ref="K22" si="28">(I22-H22)/J22</f>
        <v>0</v>
      </c>
      <c r="L22" s="86">
        <f t="shared" ref="L22" si="29">K22/24</f>
        <v>0</v>
      </c>
      <c r="M22" s="208" t="s">
        <v>176</v>
      </c>
    </row>
    <row r="23" spans="1:15">
      <c r="A23" s="73">
        <f t="shared" si="5"/>
        <v>17</v>
      </c>
      <c r="B23" s="69" t="e">
        <f t="shared" si="5"/>
        <v>#REF!</v>
      </c>
      <c r="C23" s="69" t="e">
        <f t="shared" si="6"/>
        <v>#REF!</v>
      </c>
      <c r="D23" s="70">
        <f t="shared" si="7"/>
        <v>0</v>
      </c>
      <c r="E23" s="69" t="e">
        <f t="shared" si="1"/>
        <v>#REF!</v>
      </c>
      <c r="F23" s="70">
        <v>0</v>
      </c>
      <c r="G23" s="71" t="str">
        <f t="shared" si="2"/>
        <v/>
      </c>
      <c r="H23" s="195"/>
      <c r="I23" s="195"/>
      <c r="J23" s="72">
        <f t="shared" si="3"/>
        <v>1.0396245367323611</v>
      </c>
      <c r="K23" s="72">
        <f t="shared" ref="K23" si="30">(I23-H23)/J23</f>
        <v>0</v>
      </c>
      <c r="L23" s="86">
        <f t="shared" ref="L23" si="31">K23/24</f>
        <v>0</v>
      </c>
      <c r="M23" s="208" t="s">
        <v>176</v>
      </c>
    </row>
    <row r="24" spans="1:15">
      <c r="A24" s="73">
        <f t="shared" si="5"/>
        <v>18</v>
      </c>
      <c r="B24" s="69" t="e">
        <f t="shared" si="5"/>
        <v>#REF!</v>
      </c>
      <c r="C24" s="69" t="e">
        <f t="shared" si="6"/>
        <v>#REF!</v>
      </c>
      <c r="D24" s="70">
        <f t="shared" si="7"/>
        <v>0</v>
      </c>
      <c r="E24" s="69" t="e">
        <f t="shared" si="1"/>
        <v>#REF!</v>
      </c>
      <c r="F24" s="70">
        <v>0</v>
      </c>
      <c r="G24" s="71" t="str">
        <f t="shared" si="2"/>
        <v/>
      </c>
      <c r="H24" s="195"/>
      <c r="I24" s="195"/>
      <c r="J24" s="72">
        <f t="shared" si="3"/>
        <v>1.0396245367323611</v>
      </c>
      <c r="K24" s="72">
        <f t="shared" ref="K24" si="32">(I24-H24)/J24</f>
        <v>0</v>
      </c>
      <c r="L24" s="86">
        <f t="shared" ref="L24" si="33">K24/24</f>
        <v>0</v>
      </c>
      <c r="M24" s="208" t="s">
        <v>176</v>
      </c>
    </row>
    <row r="25" spans="1:15">
      <c r="A25" s="73">
        <f t="shared" ref="A25:B34" si="34">A24+1</f>
        <v>19</v>
      </c>
      <c r="B25" s="69" t="e">
        <f>B24+1</f>
        <v>#REF!</v>
      </c>
      <c r="C25" s="69" t="e">
        <f t="shared" si="6"/>
        <v>#REF!</v>
      </c>
      <c r="D25" s="70">
        <f t="shared" si="7"/>
        <v>0</v>
      </c>
      <c r="E25" s="69" t="e">
        <f t="shared" si="1"/>
        <v>#REF!</v>
      </c>
      <c r="F25" s="70">
        <v>0</v>
      </c>
      <c r="G25" s="71" t="str">
        <f t="shared" si="2"/>
        <v/>
      </c>
      <c r="H25" s="195"/>
      <c r="I25" s="195"/>
      <c r="J25" s="72">
        <f t="shared" si="3"/>
        <v>1.0396245367323611</v>
      </c>
      <c r="K25" s="72">
        <f t="shared" ref="K25" si="35">(I25-H25)/J25</f>
        <v>0</v>
      </c>
      <c r="L25" s="86">
        <f t="shared" ref="L25" si="36">K25/24</f>
        <v>0</v>
      </c>
      <c r="M25" s="208" t="s">
        <v>176</v>
      </c>
    </row>
    <row r="26" spans="1:15">
      <c r="A26" s="73">
        <f t="shared" si="34"/>
        <v>20</v>
      </c>
      <c r="B26" s="69" t="e">
        <f>B25+1</f>
        <v>#REF!</v>
      </c>
      <c r="C26" s="69" t="e">
        <f t="shared" si="6"/>
        <v>#REF!</v>
      </c>
      <c r="D26" s="70">
        <f t="shared" si="7"/>
        <v>0</v>
      </c>
      <c r="E26" s="69" t="e">
        <f t="shared" si="1"/>
        <v>#REF!</v>
      </c>
      <c r="F26" s="70">
        <v>0</v>
      </c>
      <c r="G26" s="71" t="str">
        <f t="shared" ref="G26:G29" si="37">IFERROR(((E26-C26)+(F26-D26)),"")</f>
        <v/>
      </c>
      <c r="H26" s="195"/>
      <c r="I26" s="195"/>
      <c r="J26" s="72">
        <f t="shared" si="3"/>
        <v>1.0396245367323611</v>
      </c>
      <c r="K26" s="72">
        <f t="shared" ref="K26:K29" si="38">(I26-H26)/J26</f>
        <v>0</v>
      </c>
      <c r="L26" s="86">
        <f t="shared" ref="L26:L29" si="39">K26/24</f>
        <v>0</v>
      </c>
      <c r="M26" s="208" t="s">
        <v>176</v>
      </c>
    </row>
    <row r="27" spans="1:15">
      <c r="A27" s="73">
        <f t="shared" si="34"/>
        <v>21</v>
      </c>
      <c r="B27" s="69" t="e">
        <f>B26+1</f>
        <v>#REF!</v>
      </c>
      <c r="C27" s="69" t="e">
        <f t="shared" si="6"/>
        <v>#REF!</v>
      </c>
      <c r="D27" s="70">
        <f t="shared" si="7"/>
        <v>0</v>
      </c>
      <c r="E27" s="69" t="e">
        <f t="shared" si="1"/>
        <v>#REF!</v>
      </c>
      <c r="F27" s="70">
        <v>0</v>
      </c>
      <c r="G27" s="71" t="str">
        <f t="shared" si="37"/>
        <v/>
      </c>
      <c r="H27" s="195"/>
      <c r="I27" s="195"/>
      <c r="J27" s="72">
        <f t="shared" si="3"/>
        <v>1.0396245367323611</v>
      </c>
      <c r="K27" s="72">
        <f t="shared" si="38"/>
        <v>0</v>
      </c>
      <c r="L27" s="86">
        <f t="shared" si="39"/>
        <v>0</v>
      </c>
      <c r="M27" s="208" t="s">
        <v>176</v>
      </c>
    </row>
    <row r="28" spans="1:15">
      <c r="A28" s="73">
        <f t="shared" si="34"/>
        <v>22</v>
      </c>
      <c r="B28" s="69" t="e">
        <f t="shared" si="34"/>
        <v>#REF!</v>
      </c>
      <c r="C28" s="69" t="e">
        <f t="shared" si="6"/>
        <v>#REF!</v>
      </c>
      <c r="D28" s="70">
        <f t="shared" si="7"/>
        <v>0</v>
      </c>
      <c r="E28" s="69" t="e">
        <f t="shared" si="1"/>
        <v>#REF!</v>
      </c>
      <c r="F28" s="70">
        <v>0</v>
      </c>
      <c r="G28" s="71" t="str">
        <f t="shared" si="37"/>
        <v/>
      </c>
      <c r="H28" s="195"/>
      <c r="I28" s="195"/>
      <c r="J28" s="72">
        <f t="shared" si="3"/>
        <v>1.0396245367323611</v>
      </c>
      <c r="K28" s="72">
        <f t="shared" si="38"/>
        <v>0</v>
      </c>
      <c r="L28" s="86">
        <f t="shared" si="39"/>
        <v>0</v>
      </c>
      <c r="M28" s="208" t="s">
        <v>176</v>
      </c>
    </row>
    <row r="29" spans="1:15">
      <c r="A29" s="73">
        <f t="shared" si="34"/>
        <v>23</v>
      </c>
      <c r="B29" s="69" t="e">
        <f t="shared" si="34"/>
        <v>#REF!</v>
      </c>
      <c r="C29" s="69" t="e">
        <f t="shared" si="6"/>
        <v>#REF!</v>
      </c>
      <c r="D29" s="70">
        <f t="shared" si="7"/>
        <v>0</v>
      </c>
      <c r="E29" s="69" t="e">
        <f t="shared" si="1"/>
        <v>#REF!</v>
      </c>
      <c r="F29" s="70">
        <v>0</v>
      </c>
      <c r="G29" s="71" t="str">
        <f t="shared" si="37"/>
        <v/>
      </c>
      <c r="H29" s="195"/>
      <c r="I29" s="195"/>
      <c r="J29" s="72">
        <f t="shared" si="3"/>
        <v>1.0396245367323611</v>
      </c>
      <c r="K29" s="72">
        <f t="shared" si="38"/>
        <v>0</v>
      </c>
      <c r="L29" s="86">
        <f t="shared" si="39"/>
        <v>0</v>
      </c>
      <c r="M29" s="208" t="s">
        <v>176</v>
      </c>
    </row>
    <row r="30" spans="1:15">
      <c r="A30" s="73">
        <f t="shared" si="34"/>
        <v>24</v>
      </c>
      <c r="B30" s="69" t="e">
        <f t="shared" si="34"/>
        <v>#REF!</v>
      </c>
      <c r="C30" s="69" t="e">
        <f t="shared" si="6"/>
        <v>#REF!</v>
      </c>
      <c r="D30" s="70">
        <f t="shared" si="7"/>
        <v>0</v>
      </c>
      <c r="E30" s="69" t="e">
        <f t="shared" si="1"/>
        <v>#REF!</v>
      </c>
      <c r="F30" s="70">
        <v>0</v>
      </c>
      <c r="G30" s="71" t="str">
        <f t="shared" si="2"/>
        <v/>
      </c>
      <c r="H30" s="195"/>
      <c r="I30" s="195"/>
      <c r="J30" s="72">
        <f t="shared" si="3"/>
        <v>1.0396245367323611</v>
      </c>
      <c r="K30" s="72">
        <f t="shared" ref="K30" si="40">(I30-H30)/J30</f>
        <v>0</v>
      </c>
      <c r="L30" s="86">
        <f t="shared" ref="L30" si="41">K30/24</f>
        <v>0</v>
      </c>
      <c r="M30" s="208" t="s">
        <v>176</v>
      </c>
    </row>
    <row r="31" spans="1:15">
      <c r="A31" s="73">
        <f t="shared" si="34"/>
        <v>25</v>
      </c>
      <c r="B31" s="69" t="e">
        <f t="shared" si="34"/>
        <v>#REF!</v>
      </c>
      <c r="C31" s="69" t="e">
        <f t="shared" si="6"/>
        <v>#REF!</v>
      </c>
      <c r="D31" s="70">
        <f t="shared" si="7"/>
        <v>0</v>
      </c>
      <c r="E31" s="69" t="e">
        <f t="shared" si="1"/>
        <v>#REF!</v>
      </c>
      <c r="F31" s="70">
        <v>0</v>
      </c>
      <c r="G31" s="71" t="str">
        <f t="shared" si="2"/>
        <v/>
      </c>
      <c r="H31" s="72"/>
      <c r="I31" s="195"/>
      <c r="J31" s="72">
        <f t="shared" si="3"/>
        <v>1.0396245367323611</v>
      </c>
      <c r="K31" s="72">
        <f t="shared" ref="K31:K34" si="42">(I31-H31)/J31</f>
        <v>0</v>
      </c>
      <c r="L31" s="86">
        <f t="shared" ref="L31:L34" si="43">K31/24</f>
        <v>0</v>
      </c>
      <c r="M31" s="208" t="s">
        <v>176</v>
      </c>
    </row>
    <row r="32" spans="1:15">
      <c r="A32" s="73">
        <f t="shared" si="34"/>
        <v>26</v>
      </c>
      <c r="B32" s="69" t="e">
        <f t="shared" si="34"/>
        <v>#REF!</v>
      </c>
      <c r="C32" s="69" t="e">
        <f t="shared" si="6"/>
        <v>#REF!</v>
      </c>
      <c r="D32" s="70">
        <f t="shared" si="7"/>
        <v>0</v>
      </c>
      <c r="E32" s="69" t="e">
        <f t="shared" si="1"/>
        <v>#REF!</v>
      </c>
      <c r="F32" s="70">
        <v>0</v>
      </c>
      <c r="G32" s="71" t="str">
        <f t="shared" si="2"/>
        <v/>
      </c>
      <c r="H32" s="72"/>
      <c r="I32" s="195"/>
      <c r="J32" s="72">
        <f t="shared" si="3"/>
        <v>1.0396245367323611</v>
      </c>
      <c r="K32" s="72">
        <f t="shared" si="42"/>
        <v>0</v>
      </c>
      <c r="L32" s="86">
        <f t="shared" si="43"/>
        <v>0</v>
      </c>
      <c r="M32" s="208" t="s">
        <v>176</v>
      </c>
    </row>
    <row r="33" spans="1:13">
      <c r="A33" s="73">
        <f t="shared" si="34"/>
        <v>27</v>
      </c>
      <c r="B33" s="69" t="e">
        <f t="shared" si="34"/>
        <v>#REF!</v>
      </c>
      <c r="C33" s="69" t="e">
        <f t="shared" si="6"/>
        <v>#REF!</v>
      </c>
      <c r="D33" s="70">
        <f t="shared" si="7"/>
        <v>0</v>
      </c>
      <c r="E33" s="69" t="e">
        <f t="shared" si="1"/>
        <v>#REF!</v>
      </c>
      <c r="F33" s="70">
        <v>0</v>
      </c>
      <c r="G33" s="71" t="str">
        <f t="shared" si="2"/>
        <v/>
      </c>
      <c r="H33" s="72"/>
      <c r="I33" s="195"/>
      <c r="J33" s="72">
        <f t="shared" si="3"/>
        <v>1.0396245367323611</v>
      </c>
      <c r="K33" s="72">
        <f t="shared" si="42"/>
        <v>0</v>
      </c>
      <c r="L33" s="86">
        <f t="shared" si="43"/>
        <v>0</v>
      </c>
      <c r="M33" s="208" t="s">
        <v>176</v>
      </c>
    </row>
    <row r="34" spans="1:13">
      <c r="A34" s="73">
        <f t="shared" si="34"/>
        <v>28</v>
      </c>
      <c r="B34" s="69" t="e">
        <f t="shared" si="34"/>
        <v>#REF!</v>
      </c>
      <c r="C34" s="69" t="e">
        <f t="shared" si="6"/>
        <v>#REF!</v>
      </c>
      <c r="D34" s="70">
        <f t="shared" si="7"/>
        <v>0</v>
      </c>
      <c r="E34" s="69" t="e">
        <f t="shared" si="1"/>
        <v>#REF!</v>
      </c>
      <c r="F34" s="70">
        <v>0</v>
      </c>
      <c r="G34" s="71" t="str">
        <f t="shared" si="2"/>
        <v/>
      </c>
      <c r="H34" s="72"/>
      <c r="I34" s="195"/>
      <c r="J34" s="72">
        <f t="shared" si="3"/>
        <v>1.0396245367323611</v>
      </c>
      <c r="K34" s="72">
        <f t="shared" si="42"/>
        <v>0</v>
      </c>
      <c r="L34" s="86">
        <f t="shared" si="43"/>
        <v>0</v>
      </c>
      <c r="M34" s="208" t="s">
        <v>176</v>
      </c>
    </row>
    <row r="35" spans="1:13">
      <c r="A35" s="73">
        <f t="shared" ref="A35:B35" si="44">A34+1</f>
        <v>29</v>
      </c>
      <c r="B35" s="69" t="e">
        <f t="shared" si="44"/>
        <v>#REF!</v>
      </c>
      <c r="C35" s="69" t="e">
        <f t="shared" ref="C35:C36" si="45">B35</f>
        <v>#REF!</v>
      </c>
      <c r="D35" s="70">
        <f t="shared" ref="D35:D36" si="46">F34</f>
        <v>0</v>
      </c>
      <c r="E35" s="69" t="e">
        <f t="shared" ref="E35:E36" si="47">C35+1</f>
        <v>#REF!</v>
      </c>
      <c r="F35" s="70">
        <v>0</v>
      </c>
      <c r="G35" s="71" t="str">
        <f t="shared" ref="G35:G36" si="48">IFERROR(((E35-C35)+(F35-D35)),"")</f>
        <v/>
      </c>
      <c r="H35" s="72"/>
      <c r="I35" s="195"/>
      <c r="J35" s="72">
        <f t="shared" si="3"/>
        <v>1.0396245367323611</v>
      </c>
      <c r="K35" s="72">
        <f t="shared" ref="K35:K36" si="49">(I35-H35)/J35</f>
        <v>0</v>
      </c>
      <c r="L35" s="86">
        <f t="shared" ref="L35:L36" si="50">K35/24</f>
        <v>0</v>
      </c>
      <c r="M35" s="208" t="s">
        <v>176</v>
      </c>
    </row>
    <row r="36" spans="1:13">
      <c r="A36" s="73">
        <f t="shared" ref="A36:B37" si="51">A35+1</f>
        <v>30</v>
      </c>
      <c r="B36" s="69" t="e">
        <f t="shared" si="51"/>
        <v>#REF!</v>
      </c>
      <c r="C36" s="69" t="e">
        <f t="shared" si="45"/>
        <v>#REF!</v>
      </c>
      <c r="D36" s="70">
        <f t="shared" si="46"/>
        <v>0</v>
      </c>
      <c r="E36" s="69" t="e">
        <f t="shared" si="47"/>
        <v>#REF!</v>
      </c>
      <c r="F36" s="70">
        <v>0</v>
      </c>
      <c r="G36" s="71" t="str">
        <f t="shared" si="48"/>
        <v/>
      </c>
      <c r="H36" s="72"/>
      <c r="I36" s="195"/>
      <c r="J36" s="72">
        <f t="shared" si="3"/>
        <v>1.0396245367323611</v>
      </c>
      <c r="K36" s="72">
        <f t="shared" si="49"/>
        <v>0</v>
      </c>
      <c r="L36" s="86">
        <f t="shared" si="50"/>
        <v>0</v>
      </c>
      <c r="M36" s="208" t="s">
        <v>176</v>
      </c>
    </row>
    <row r="37" spans="1:13">
      <c r="A37" s="73">
        <f t="shared" si="51"/>
        <v>31</v>
      </c>
      <c r="B37" s="69" t="e">
        <f t="shared" si="51"/>
        <v>#REF!</v>
      </c>
      <c r="C37" s="69" t="e">
        <f t="shared" ref="C37" si="52">B37</f>
        <v>#REF!</v>
      </c>
      <c r="D37" s="70">
        <f t="shared" ref="D37" si="53">F36</f>
        <v>0</v>
      </c>
      <c r="E37" s="69" t="e">
        <f t="shared" ref="E37" si="54">C37+1</f>
        <v>#REF!</v>
      </c>
      <c r="F37" s="70">
        <v>0</v>
      </c>
      <c r="G37" s="71" t="str">
        <f t="shared" ref="G37" si="55">IFERROR(((E37-C37)+(F37-D37)),"")</f>
        <v/>
      </c>
      <c r="H37" s="72"/>
      <c r="I37" s="195"/>
      <c r="J37" s="72">
        <f t="shared" si="3"/>
        <v>1.0396245367323611</v>
      </c>
      <c r="K37" s="72">
        <f t="shared" ref="K37" si="56">(I37-H37)/J37</f>
        <v>0</v>
      </c>
      <c r="L37" s="86">
        <f t="shared" ref="L37" si="57">K37/24</f>
        <v>0</v>
      </c>
      <c r="M37" s="208" t="s">
        <v>176</v>
      </c>
    </row>
    <row r="38" spans="1:13">
      <c r="A38" s="73"/>
      <c r="B38" s="69"/>
      <c r="C38" s="69"/>
      <c r="D38" s="70"/>
      <c r="E38" s="69"/>
      <c r="F38" s="70"/>
      <c r="G38" s="71"/>
      <c r="H38" s="72"/>
      <c r="I38" s="195"/>
      <c r="J38" s="72"/>
      <c r="K38" s="72"/>
      <c r="L38" s="86"/>
      <c r="M38" s="36"/>
    </row>
    <row r="39" spans="1:13">
      <c r="A39" s="77" t="s">
        <v>7</v>
      </c>
      <c r="B39" s="78"/>
      <c r="C39" s="78"/>
      <c r="D39" s="78"/>
      <c r="E39" s="78"/>
      <c r="F39" s="78"/>
      <c r="G39" s="79">
        <f>SUM(G7:G38)</f>
        <v>0</v>
      </c>
      <c r="H39" s="80"/>
      <c r="I39" s="80"/>
      <c r="J39" s="88">
        <f>SUM(J7:J38)</f>
        <v>32.228360638703201</v>
      </c>
      <c r="K39" s="209">
        <f>SUM(K7:K38)</f>
        <v>0</v>
      </c>
      <c r="L39" s="88"/>
      <c r="M39" s="89"/>
    </row>
    <row r="40" spans="1:13">
      <c r="A40" s="81" t="s">
        <v>125</v>
      </c>
      <c r="B40" s="82"/>
      <c r="C40" s="82"/>
      <c r="D40" s="82"/>
      <c r="E40" s="82"/>
      <c r="F40" s="82"/>
      <c r="G40" s="83">
        <f>G39/SUMPRODUCT((G7:G38&gt;0)*1)</f>
        <v>0</v>
      </c>
      <c r="H40" s="84"/>
      <c r="I40" s="84"/>
      <c r="J40" s="84"/>
      <c r="K40" s="84" t="e">
        <f>K39/SUMPRODUCT((K7:K38&gt;0)*1)</f>
        <v>#DIV/0!</v>
      </c>
      <c r="L40" s="84"/>
      <c r="M40" s="90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5" ySplit="7" topLeftCell="F26" activePane="bottomRight" state="frozen"/>
      <selection pane="topRight"/>
      <selection pane="bottomLeft"/>
      <selection pane="bottomRight" activeCell="K36" sqref="K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2.14062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177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MAX(K7:K38)</f>
        <v>310.74583333334886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 thickBo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 ht="15.75" thickTop="1">
      <c r="A7" s="67">
        <v>1</v>
      </c>
      <c r="B7" s="68">
        <f>C4</f>
        <v>46174</v>
      </c>
      <c r="C7" s="68">
        <f>C4</f>
        <v>46174</v>
      </c>
      <c r="D7" s="70">
        <v>0.29166666666666702</v>
      </c>
      <c r="E7" s="68">
        <v>46174</v>
      </c>
      <c r="F7" s="70">
        <v>0.97916666666666696</v>
      </c>
      <c r="G7" s="71">
        <f>IFERROR(((E7-C7)+(F7-D7)),"")</f>
        <v>0.6875</v>
      </c>
      <c r="H7" s="195">
        <v>5703542.4000000004</v>
      </c>
      <c r="I7" s="195">
        <v>5703542.4000000004</v>
      </c>
      <c r="J7" s="72">
        <f>I7-H7</f>
        <v>0</v>
      </c>
      <c r="K7" s="86">
        <f t="shared" ref="K7:K12" si="0">J7/24</f>
        <v>0</v>
      </c>
      <c r="L7" s="600" t="s">
        <v>163</v>
      </c>
    </row>
    <row r="8" spans="1:12">
      <c r="A8" s="73">
        <f>A7+1</f>
        <v>2</v>
      </c>
      <c r="B8" s="69">
        <f>B7+1</f>
        <v>46175</v>
      </c>
      <c r="C8" s="69">
        <f t="shared" ref="C8:C36" si="1">B8</f>
        <v>46175</v>
      </c>
      <c r="D8" s="70">
        <v>0.29166666666666702</v>
      </c>
      <c r="E8" s="69">
        <f>E7+1</f>
        <v>46175</v>
      </c>
      <c r="F8" s="70">
        <v>0.625</v>
      </c>
      <c r="G8" s="71">
        <f>IFERROR(((E8-C8)+(F8-D8)),"")</f>
        <v>0.33333333333333298</v>
      </c>
      <c r="H8" s="72">
        <f t="shared" ref="H8:H29" si="2">I7</f>
        <v>5703542.4000000004</v>
      </c>
      <c r="I8" s="195">
        <v>5705182.2999999998</v>
      </c>
      <c r="J8" s="72">
        <f t="shared" ref="J8:J12" si="3">I8-H8</f>
        <v>1639.8999999994412</v>
      </c>
      <c r="K8" s="86">
        <f t="shared" si="0"/>
        <v>68.329166666643388</v>
      </c>
      <c r="L8" s="525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1"/>
        <v>46176</v>
      </c>
      <c r="D9" s="70">
        <v>0.29166666666666702</v>
      </c>
      <c r="E9" s="69">
        <f t="shared" ref="E9:E36" si="5">E8+1</f>
        <v>46176</v>
      </c>
      <c r="F9" s="70">
        <v>0.97916666666666696</v>
      </c>
      <c r="G9" s="71">
        <f>IFERROR(((E9-C9)+(F9-D9)),"")</f>
        <v>0.6875</v>
      </c>
      <c r="H9" s="72">
        <f t="shared" si="2"/>
        <v>5705182.2999999998</v>
      </c>
      <c r="I9" s="72">
        <v>5707569.5999999996</v>
      </c>
      <c r="J9" s="72">
        <f t="shared" si="3"/>
        <v>2387.2999999998137</v>
      </c>
      <c r="K9" s="86">
        <f t="shared" si="0"/>
        <v>99.470833333325572</v>
      </c>
      <c r="L9" s="525"/>
    </row>
    <row r="10" spans="1:12">
      <c r="A10" s="73">
        <f t="shared" si="4"/>
        <v>4</v>
      </c>
      <c r="B10" s="69">
        <f t="shared" si="4"/>
        <v>46177</v>
      </c>
      <c r="C10" s="69">
        <f t="shared" si="1"/>
        <v>46177</v>
      </c>
      <c r="D10" s="70">
        <v>0.29166666666666702</v>
      </c>
      <c r="E10" s="69">
        <f t="shared" si="5"/>
        <v>46177</v>
      </c>
      <c r="F10" s="70">
        <v>0.97916666666666696</v>
      </c>
      <c r="G10" s="71">
        <f>IFERROR(((E10-C10)+(F10-D10)),"")</f>
        <v>0.6875</v>
      </c>
      <c r="H10" s="72">
        <f t="shared" si="2"/>
        <v>5707569.5999999996</v>
      </c>
      <c r="I10" s="72">
        <v>5712476.5</v>
      </c>
      <c r="J10" s="72">
        <f t="shared" si="3"/>
        <v>4906.9000000003725</v>
      </c>
      <c r="K10" s="86">
        <f t="shared" si="0"/>
        <v>204.4541666666822</v>
      </c>
      <c r="L10" s="36"/>
    </row>
    <row r="11" spans="1:12">
      <c r="A11" s="73">
        <f t="shared" si="4"/>
        <v>5</v>
      </c>
      <c r="B11" s="69">
        <f t="shared" si="4"/>
        <v>46178</v>
      </c>
      <c r="C11" s="69">
        <f t="shared" si="1"/>
        <v>46178</v>
      </c>
      <c r="D11" s="70">
        <v>0.29166666666666702</v>
      </c>
      <c r="E11" s="69">
        <f t="shared" si="5"/>
        <v>46178</v>
      </c>
      <c r="F11" s="70">
        <v>0.97916666666666696</v>
      </c>
      <c r="G11" s="71">
        <f t="shared" ref="G11:G36" si="6">IFERROR(((E11-C11)+(F11-D11)),"")</f>
        <v>0.6875</v>
      </c>
      <c r="H11" s="72">
        <f t="shared" si="2"/>
        <v>5712476.5</v>
      </c>
      <c r="I11" s="72">
        <v>5717128.4000000004</v>
      </c>
      <c r="J11" s="72">
        <f t="shared" si="3"/>
        <v>4651.9000000003725</v>
      </c>
      <c r="K11" s="86">
        <f t="shared" si="0"/>
        <v>193.8291666666822</v>
      </c>
      <c r="L11" s="96"/>
    </row>
    <row r="12" spans="1:12">
      <c r="A12" s="73">
        <f t="shared" si="4"/>
        <v>6</v>
      </c>
      <c r="B12" s="69">
        <f t="shared" si="4"/>
        <v>46179</v>
      </c>
      <c r="C12" s="69">
        <f t="shared" si="1"/>
        <v>46179</v>
      </c>
      <c r="D12" s="70">
        <v>0.29166666666666702</v>
      </c>
      <c r="E12" s="69">
        <f t="shared" si="5"/>
        <v>46179</v>
      </c>
      <c r="F12" s="70">
        <v>0.97916666666666696</v>
      </c>
      <c r="G12" s="71">
        <f t="shared" si="6"/>
        <v>0.6875</v>
      </c>
      <c r="H12" s="72">
        <f t="shared" si="2"/>
        <v>5717128.4000000004</v>
      </c>
      <c r="I12" s="72">
        <v>5721906.2000000002</v>
      </c>
      <c r="J12" s="72">
        <f t="shared" si="3"/>
        <v>4777.7999999998137</v>
      </c>
      <c r="K12" s="86">
        <f t="shared" si="0"/>
        <v>199.07499999999223</v>
      </c>
      <c r="L12" s="96"/>
    </row>
    <row r="13" spans="1:12">
      <c r="A13" s="73">
        <f t="shared" si="4"/>
        <v>7</v>
      </c>
      <c r="B13" s="69">
        <f t="shared" si="4"/>
        <v>46180</v>
      </c>
      <c r="C13" s="69">
        <f t="shared" si="1"/>
        <v>46180</v>
      </c>
      <c r="D13" s="70">
        <v>0.29166666666666702</v>
      </c>
      <c r="E13" s="69">
        <f t="shared" si="5"/>
        <v>46180</v>
      </c>
      <c r="F13" s="70">
        <v>0.97916666666666696</v>
      </c>
      <c r="G13" s="71">
        <f t="shared" si="6"/>
        <v>0.6875</v>
      </c>
      <c r="H13" s="72">
        <f t="shared" si="2"/>
        <v>5721906.2000000002</v>
      </c>
      <c r="I13" s="72">
        <v>5721906.2000000002</v>
      </c>
      <c r="J13" s="72">
        <f t="shared" ref="J13" si="7">I13-H13</f>
        <v>0</v>
      </c>
      <c r="K13" s="86">
        <f t="shared" ref="K13" si="8">J13/24</f>
        <v>0</v>
      </c>
      <c r="L13" s="617" t="s">
        <v>163</v>
      </c>
    </row>
    <row r="14" spans="1:12">
      <c r="A14" s="73">
        <f t="shared" si="4"/>
        <v>8</v>
      </c>
      <c r="B14" s="69">
        <f t="shared" si="4"/>
        <v>46181</v>
      </c>
      <c r="C14" s="69">
        <f t="shared" si="1"/>
        <v>46181</v>
      </c>
      <c r="D14" s="70">
        <v>0.29166666666666702</v>
      </c>
      <c r="E14" s="69">
        <f t="shared" si="5"/>
        <v>46181</v>
      </c>
      <c r="F14" s="70">
        <v>0.97916666666666696</v>
      </c>
      <c r="G14" s="71">
        <f t="shared" si="6"/>
        <v>0.6875</v>
      </c>
      <c r="H14" s="72">
        <f t="shared" si="2"/>
        <v>5721906.2000000002</v>
      </c>
      <c r="I14" s="72">
        <v>5726877.2000000002</v>
      </c>
      <c r="J14" s="72">
        <f t="shared" ref="J14:J15" si="9">I14-H14</f>
        <v>4971</v>
      </c>
      <c r="K14" s="86">
        <f t="shared" ref="K14:K15" si="10">J14/24</f>
        <v>207.125</v>
      </c>
      <c r="L14" s="96"/>
    </row>
    <row r="15" spans="1:12">
      <c r="A15" s="73">
        <f t="shared" si="4"/>
        <v>9</v>
      </c>
      <c r="B15" s="69">
        <f t="shared" si="4"/>
        <v>46182</v>
      </c>
      <c r="C15" s="69">
        <f t="shared" si="1"/>
        <v>46182</v>
      </c>
      <c r="D15" s="70">
        <v>0.29166666666666702</v>
      </c>
      <c r="E15" s="69">
        <f t="shared" si="5"/>
        <v>46182</v>
      </c>
      <c r="F15" s="70">
        <v>0.97916666666666696</v>
      </c>
      <c r="G15" s="71">
        <f t="shared" si="6"/>
        <v>0.6875</v>
      </c>
      <c r="H15" s="72">
        <f t="shared" si="2"/>
        <v>5726877.2000000002</v>
      </c>
      <c r="I15" s="72">
        <v>5731970.7999999998</v>
      </c>
      <c r="J15" s="72">
        <f t="shared" si="9"/>
        <v>5093.5999999996275</v>
      </c>
      <c r="K15" s="86">
        <f t="shared" si="10"/>
        <v>212.2333333333178</v>
      </c>
      <c r="L15" s="96"/>
    </row>
    <row r="16" spans="1:12">
      <c r="A16" s="73">
        <f t="shared" si="4"/>
        <v>10</v>
      </c>
      <c r="B16" s="69">
        <f t="shared" si="4"/>
        <v>46183</v>
      </c>
      <c r="C16" s="69">
        <f t="shared" si="1"/>
        <v>46183</v>
      </c>
      <c r="D16" s="70">
        <v>0.29166666666666702</v>
      </c>
      <c r="E16" s="69">
        <f t="shared" si="5"/>
        <v>46183</v>
      </c>
      <c r="F16" s="70">
        <v>0.97916666666666696</v>
      </c>
      <c r="G16" s="71">
        <f t="shared" si="6"/>
        <v>0.6875</v>
      </c>
      <c r="H16" s="72">
        <f t="shared" si="2"/>
        <v>5731970.7999999998</v>
      </c>
      <c r="I16" s="72">
        <v>5736677</v>
      </c>
      <c r="J16" s="72">
        <f t="shared" ref="J16" si="11">I16-H16</f>
        <v>4706.2000000001863</v>
      </c>
      <c r="K16" s="86">
        <f t="shared" ref="K16" si="12">J16/24</f>
        <v>196.09166666667443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1"/>
        <v>46184</v>
      </c>
      <c r="D17" s="70">
        <v>0.29166666666666702</v>
      </c>
      <c r="E17" s="69">
        <f t="shared" si="5"/>
        <v>46184</v>
      </c>
      <c r="F17" s="70">
        <v>0.97916666666666696</v>
      </c>
      <c r="G17" s="71">
        <f t="shared" si="6"/>
        <v>0.6875</v>
      </c>
      <c r="H17" s="72">
        <f t="shared" si="2"/>
        <v>5736677</v>
      </c>
      <c r="I17" s="72">
        <v>5743484.5999999996</v>
      </c>
      <c r="J17" s="72">
        <f>I17-H17</f>
        <v>6807.5999999996275</v>
      </c>
      <c r="K17" s="86">
        <f t="shared" ref="K17" si="13">J17/24</f>
        <v>283.64999999998446</v>
      </c>
      <c r="L17" s="96"/>
    </row>
    <row r="18" spans="1:14">
      <c r="A18" s="73">
        <f t="shared" si="4"/>
        <v>12</v>
      </c>
      <c r="B18" s="69">
        <f t="shared" si="4"/>
        <v>46185</v>
      </c>
      <c r="C18" s="69">
        <f t="shared" si="1"/>
        <v>46185</v>
      </c>
      <c r="D18" s="70">
        <v>0.29166666666666702</v>
      </c>
      <c r="E18" s="69">
        <f t="shared" si="5"/>
        <v>46185</v>
      </c>
      <c r="F18" s="70">
        <v>0.97916666666666696</v>
      </c>
      <c r="G18" s="71">
        <f t="shared" si="6"/>
        <v>0.6875</v>
      </c>
      <c r="H18" s="72">
        <f t="shared" si="2"/>
        <v>5743484.5999999996</v>
      </c>
      <c r="I18" s="72">
        <v>5749655.5999999996</v>
      </c>
      <c r="J18" s="72">
        <f t="shared" ref="J18:J36" si="14">I18-H18</f>
        <v>6171</v>
      </c>
      <c r="K18" s="86">
        <f t="shared" ref="K18:K36" si="15">J18/24</f>
        <v>257.125</v>
      </c>
      <c r="L18" s="36"/>
    </row>
    <row r="19" spans="1:14">
      <c r="A19" s="73">
        <f t="shared" si="4"/>
        <v>13</v>
      </c>
      <c r="B19" s="69">
        <f t="shared" si="4"/>
        <v>46186</v>
      </c>
      <c r="C19" s="69">
        <f t="shared" si="1"/>
        <v>46186</v>
      </c>
      <c r="D19" s="70">
        <v>0.29166666666666702</v>
      </c>
      <c r="E19" s="69">
        <f t="shared" si="5"/>
        <v>46186</v>
      </c>
      <c r="F19" s="70">
        <v>0.97916666666666696</v>
      </c>
      <c r="G19" s="71">
        <f t="shared" si="6"/>
        <v>0.6875</v>
      </c>
      <c r="H19" s="72">
        <f t="shared" si="2"/>
        <v>5749655.5999999996</v>
      </c>
      <c r="I19" s="72">
        <v>5754618.5999999996</v>
      </c>
      <c r="J19" s="72">
        <f t="shared" si="14"/>
        <v>4963</v>
      </c>
      <c r="K19" s="86">
        <f t="shared" si="15"/>
        <v>206.79166666666666</v>
      </c>
      <c r="L19" s="96"/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1"/>
        <v>46187</v>
      </c>
      <c r="D20" s="70">
        <v>0.29166666666666702</v>
      </c>
      <c r="E20" s="69">
        <f t="shared" si="5"/>
        <v>46187</v>
      </c>
      <c r="F20" s="70">
        <v>0.97916666666666696</v>
      </c>
      <c r="G20" s="71">
        <f t="shared" si="6"/>
        <v>0.6875</v>
      </c>
      <c r="H20" s="72">
        <f t="shared" si="2"/>
        <v>5754618.5999999996</v>
      </c>
      <c r="I20" s="72">
        <v>5756147</v>
      </c>
      <c r="J20" s="72">
        <f t="shared" si="14"/>
        <v>1528.4000000003725</v>
      </c>
      <c r="K20" s="86">
        <f t="shared" si="15"/>
        <v>63.683333333348855</v>
      </c>
      <c r="L20" s="96"/>
    </row>
    <row r="21" spans="1:14">
      <c r="A21" s="73">
        <f t="shared" si="4"/>
        <v>15</v>
      </c>
      <c r="B21" s="69">
        <f t="shared" si="4"/>
        <v>46188</v>
      </c>
      <c r="C21" s="69">
        <f t="shared" si="1"/>
        <v>46188</v>
      </c>
      <c r="D21" s="70">
        <v>0.29166666666666702</v>
      </c>
      <c r="E21" s="69">
        <f t="shared" si="5"/>
        <v>46188</v>
      </c>
      <c r="F21" s="70">
        <v>0.97916666666666696</v>
      </c>
      <c r="G21" s="71">
        <f t="shared" si="6"/>
        <v>0.6875</v>
      </c>
      <c r="H21" s="72">
        <f t="shared" si="2"/>
        <v>5756147</v>
      </c>
      <c r="I21" s="72">
        <v>5759680.5</v>
      </c>
      <c r="J21" s="72">
        <f t="shared" ref="J21" si="16">I21-H21</f>
        <v>3533.5</v>
      </c>
      <c r="K21" s="86">
        <f t="shared" ref="K21" si="17">J21/24</f>
        <v>147.22916666666666</v>
      </c>
      <c r="L21" s="96"/>
    </row>
    <row r="22" spans="1:14">
      <c r="A22" s="73">
        <f t="shared" si="4"/>
        <v>16</v>
      </c>
      <c r="B22" s="69">
        <f t="shared" si="4"/>
        <v>46189</v>
      </c>
      <c r="C22" s="69">
        <f t="shared" si="1"/>
        <v>46189</v>
      </c>
      <c r="D22" s="70">
        <v>0.29166666666666702</v>
      </c>
      <c r="E22" s="69">
        <f t="shared" si="5"/>
        <v>46189</v>
      </c>
      <c r="F22" s="70">
        <v>0.97916666666666696</v>
      </c>
      <c r="G22" s="71">
        <f t="shared" si="6"/>
        <v>0.6875</v>
      </c>
      <c r="H22" s="72">
        <f t="shared" si="2"/>
        <v>5759680.5</v>
      </c>
      <c r="I22" s="72">
        <v>5759680.5</v>
      </c>
      <c r="J22" s="72">
        <f t="shared" ref="J22" si="18">I22-H22</f>
        <v>0</v>
      </c>
      <c r="K22" s="86">
        <f t="shared" ref="K22" si="19">J22/24</f>
        <v>0</v>
      </c>
      <c r="L22" s="617" t="s">
        <v>163</v>
      </c>
    </row>
    <row r="23" spans="1:14">
      <c r="A23" s="73">
        <f t="shared" si="4"/>
        <v>17</v>
      </c>
      <c r="B23" s="69">
        <f t="shared" si="4"/>
        <v>46190</v>
      </c>
      <c r="C23" s="69">
        <f t="shared" si="1"/>
        <v>46190</v>
      </c>
      <c r="D23" s="70">
        <v>0.29166666666666702</v>
      </c>
      <c r="E23" s="69">
        <f t="shared" si="5"/>
        <v>46190</v>
      </c>
      <c r="F23" s="70">
        <v>0.97916666666666696</v>
      </c>
      <c r="G23" s="71">
        <f t="shared" si="6"/>
        <v>0.6875</v>
      </c>
      <c r="H23" s="72">
        <f t="shared" si="2"/>
        <v>5759680.5</v>
      </c>
      <c r="I23" s="72">
        <v>5765215.2999999998</v>
      </c>
      <c r="J23" s="72">
        <f t="shared" ref="J23" si="20">I23-H23</f>
        <v>5534.7999999998137</v>
      </c>
      <c r="K23" s="86">
        <f t="shared" ref="K23" si="21">J23/24</f>
        <v>230.61666666665892</v>
      </c>
      <c r="L23" s="96"/>
    </row>
    <row r="24" spans="1:14">
      <c r="A24" s="73">
        <f t="shared" si="4"/>
        <v>18</v>
      </c>
      <c r="B24" s="69">
        <f t="shared" si="4"/>
        <v>46191</v>
      </c>
      <c r="C24" s="69">
        <f t="shared" si="1"/>
        <v>46191</v>
      </c>
      <c r="D24" s="70">
        <v>0.29166666666666702</v>
      </c>
      <c r="E24" s="69">
        <f t="shared" si="5"/>
        <v>46191</v>
      </c>
      <c r="F24" s="70">
        <v>0.97916666666666696</v>
      </c>
      <c r="G24" s="71">
        <f t="shared" si="6"/>
        <v>0.6875</v>
      </c>
      <c r="H24" s="72">
        <f t="shared" si="2"/>
        <v>5765215.2999999998</v>
      </c>
      <c r="I24" s="72">
        <v>5772673.2000000002</v>
      </c>
      <c r="J24" s="72">
        <f t="shared" ref="J24" si="22">I24-H24</f>
        <v>7457.9000000003725</v>
      </c>
      <c r="K24" s="86">
        <f t="shared" ref="K24" si="23">J24/24</f>
        <v>310.74583333334886</v>
      </c>
      <c r="L24" s="96"/>
    </row>
    <row r="25" spans="1:14">
      <c r="A25" s="73">
        <f t="shared" ref="A25:B36" si="24">A24+1</f>
        <v>19</v>
      </c>
      <c r="B25" s="69">
        <f t="shared" si="24"/>
        <v>46192</v>
      </c>
      <c r="C25" s="69">
        <f t="shared" si="1"/>
        <v>46192</v>
      </c>
      <c r="D25" s="70">
        <v>0.29166666666666702</v>
      </c>
      <c r="E25" s="69">
        <f t="shared" si="5"/>
        <v>46192</v>
      </c>
      <c r="F25" s="70">
        <v>0.97916666666666696</v>
      </c>
      <c r="G25" s="71">
        <f t="shared" si="6"/>
        <v>0.6875</v>
      </c>
      <c r="H25" s="72">
        <f t="shared" si="2"/>
        <v>5772673.2000000002</v>
      </c>
      <c r="I25" s="72">
        <v>5779820.2000000002</v>
      </c>
      <c r="J25" s="72">
        <f t="shared" si="14"/>
        <v>7147</v>
      </c>
      <c r="K25" s="86">
        <f t="shared" si="15"/>
        <v>297.79166666666669</v>
      </c>
      <c r="L25" s="96"/>
    </row>
    <row r="26" spans="1:14">
      <c r="A26" s="73">
        <f t="shared" si="24"/>
        <v>20</v>
      </c>
      <c r="B26" s="69">
        <f t="shared" si="24"/>
        <v>46193</v>
      </c>
      <c r="C26" s="69">
        <f t="shared" si="1"/>
        <v>46193</v>
      </c>
      <c r="D26" s="70">
        <v>0.29166666666666702</v>
      </c>
      <c r="E26" s="69">
        <f t="shared" si="5"/>
        <v>46193</v>
      </c>
      <c r="F26" s="70">
        <v>0.97916666666666696</v>
      </c>
      <c r="G26" s="71">
        <f t="shared" si="6"/>
        <v>0.6875</v>
      </c>
      <c r="H26" s="72">
        <f t="shared" si="2"/>
        <v>5779820.2000000002</v>
      </c>
      <c r="I26" s="72">
        <v>5784737.0999999996</v>
      </c>
      <c r="J26" s="72">
        <f t="shared" ref="J26" si="25">I26-H26</f>
        <v>4916.8999999994412</v>
      </c>
      <c r="K26" s="86">
        <f t="shared" ref="K26" si="26">J26/24</f>
        <v>204.87083333331006</v>
      </c>
      <c r="L26" s="96"/>
    </row>
    <row r="27" spans="1:14">
      <c r="A27" s="73">
        <f t="shared" si="24"/>
        <v>21</v>
      </c>
      <c r="B27" s="69">
        <f t="shared" si="24"/>
        <v>46194</v>
      </c>
      <c r="C27" s="69">
        <f t="shared" si="1"/>
        <v>46194</v>
      </c>
      <c r="D27" s="70">
        <v>0.29166666666666702</v>
      </c>
      <c r="E27" s="69">
        <f t="shared" si="5"/>
        <v>46194</v>
      </c>
      <c r="F27" s="70">
        <v>0.97916666666666696</v>
      </c>
      <c r="G27" s="71">
        <f t="shared" si="6"/>
        <v>0.6875</v>
      </c>
      <c r="H27" s="72">
        <f t="shared" si="2"/>
        <v>5784737.0999999996</v>
      </c>
      <c r="I27" s="72">
        <v>5784737.0999999996</v>
      </c>
      <c r="J27" s="72">
        <f t="shared" si="14"/>
        <v>0</v>
      </c>
      <c r="K27" s="86">
        <f t="shared" si="15"/>
        <v>0</v>
      </c>
      <c r="L27" s="641" t="s">
        <v>374</v>
      </c>
    </row>
    <row r="28" spans="1:14">
      <c r="A28" s="73">
        <f t="shared" si="24"/>
        <v>22</v>
      </c>
      <c r="B28" s="69">
        <f t="shared" si="24"/>
        <v>46195</v>
      </c>
      <c r="C28" s="69">
        <f t="shared" si="1"/>
        <v>46195</v>
      </c>
      <c r="D28" s="70">
        <v>0.29166666666666702</v>
      </c>
      <c r="E28" s="69">
        <f t="shared" si="5"/>
        <v>46195</v>
      </c>
      <c r="F28" s="70">
        <v>0.97916666666666696</v>
      </c>
      <c r="G28" s="71">
        <f t="shared" si="6"/>
        <v>0.6875</v>
      </c>
      <c r="H28" s="72">
        <f t="shared" si="2"/>
        <v>5784737.0999999996</v>
      </c>
      <c r="I28" s="72">
        <v>5790108.7999999998</v>
      </c>
      <c r="J28" s="72">
        <f t="shared" si="14"/>
        <v>5371.7000000001863</v>
      </c>
      <c r="K28" s="86">
        <f t="shared" si="15"/>
        <v>223.82083333334108</v>
      </c>
      <c r="L28" s="96"/>
    </row>
    <row r="29" spans="1:14">
      <c r="A29" s="73">
        <f t="shared" si="24"/>
        <v>23</v>
      </c>
      <c r="B29" s="69">
        <f t="shared" si="24"/>
        <v>46196</v>
      </c>
      <c r="C29" s="69">
        <f t="shared" si="1"/>
        <v>46196</v>
      </c>
      <c r="D29" s="70">
        <v>0.29166666666666702</v>
      </c>
      <c r="E29" s="69">
        <f t="shared" si="5"/>
        <v>46196</v>
      </c>
      <c r="F29" s="70">
        <v>0.97916666666666696</v>
      </c>
      <c r="G29" s="71">
        <f t="shared" si="6"/>
        <v>0.6875</v>
      </c>
      <c r="H29" s="72">
        <f t="shared" si="2"/>
        <v>5790108.7999999998</v>
      </c>
      <c r="I29" s="72">
        <v>5796427.2999999998</v>
      </c>
      <c r="J29" s="72">
        <f t="shared" si="14"/>
        <v>6318.5</v>
      </c>
      <c r="K29" s="86">
        <f t="shared" si="15"/>
        <v>263.27083333333331</v>
      </c>
      <c r="L29" s="96"/>
    </row>
    <row r="30" spans="1:14">
      <c r="A30" s="73">
        <f t="shared" si="24"/>
        <v>24</v>
      </c>
      <c r="B30" s="69">
        <f t="shared" si="24"/>
        <v>46197</v>
      </c>
      <c r="C30" s="69">
        <f t="shared" si="1"/>
        <v>46197</v>
      </c>
      <c r="D30" s="70">
        <v>0.29166666666666702</v>
      </c>
      <c r="E30" s="69">
        <f t="shared" si="5"/>
        <v>46197</v>
      </c>
      <c r="F30" s="70">
        <v>0.97916666666666696</v>
      </c>
      <c r="G30" s="71">
        <f t="shared" si="6"/>
        <v>0.6875</v>
      </c>
      <c r="H30" s="72">
        <f t="shared" ref="H30:H36" si="27">I29</f>
        <v>5796427.2999999998</v>
      </c>
      <c r="I30" s="72">
        <v>5803493.5999999996</v>
      </c>
      <c r="J30" s="72">
        <f t="shared" si="14"/>
        <v>7066.2999999998137</v>
      </c>
      <c r="K30" s="86">
        <f t="shared" si="15"/>
        <v>294.42916666665889</v>
      </c>
      <c r="L30" s="96"/>
    </row>
    <row r="31" spans="1:14">
      <c r="A31" s="73">
        <f t="shared" si="24"/>
        <v>25</v>
      </c>
      <c r="B31" s="69">
        <f t="shared" si="24"/>
        <v>46198</v>
      </c>
      <c r="C31" s="69">
        <f t="shared" si="1"/>
        <v>46198</v>
      </c>
      <c r="D31" s="70">
        <v>0.29166666666666702</v>
      </c>
      <c r="E31" s="69">
        <f t="shared" si="5"/>
        <v>46198</v>
      </c>
      <c r="F31" s="70">
        <v>0.97916666666666696</v>
      </c>
      <c r="G31" s="71">
        <f t="shared" si="6"/>
        <v>0.6875</v>
      </c>
      <c r="H31" s="72">
        <f t="shared" si="27"/>
        <v>5803493.5999999996</v>
      </c>
      <c r="I31" s="72">
        <v>5809331.0999999996</v>
      </c>
      <c r="J31" s="72">
        <f t="shared" ref="J31" si="28">I31-H31</f>
        <v>5837.5</v>
      </c>
      <c r="K31" s="86">
        <f t="shared" ref="K31" si="29">J31/24</f>
        <v>243.22916666666666</v>
      </c>
      <c r="L31" s="96"/>
    </row>
    <row r="32" spans="1:14">
      <c r="A32" s="73">
        <f t="shared" si="24"/>
        <v>26</v>
      </c>
      <c r="B32" s="69">
        <f t="shared" si="24"/>
        <v>46199</v>
      </c>
      <c r="C32" s="69">
        <f t="shared" si="1"/>
        <v>46199</v>
      </c>
      <c r="D32" s="70">
        <v>0.29166666666666702</v>
      </c>
      <c r="E32" s="69">
        <f t="shared" si="5"/>
        <v>46199</v>
      </c>
      <c r="F32" s="70">
        <v>0.97916666666666696</v>
      </c>
      <c r="G32" s="71">
        <f t="shared" si="6"/>
        <v>0.6875</v>
      </c>
      <c r="H32" s="72">
        <f t="shared" si="27"/>
        <v>5809331.0999999996</v>
      </c>
      <c r="I32" s="72">
        <v>5816444.5999999996</v>
      </c>
      <c r="J32" s="72">
        <f t="shared" ref="J32" si="30">I32-H32</f>
        <v>7113.5</v>
      </c>
      <c r="K32" s="86">
        <f t="shared" ref="K32" si="31">J32/24</f>
        <v>296.39583333333331</v>
      </c>
      <c r="L32" s="503"/>
    </row>
    <row r="33" spans="1:12">
      <c r="A33" s="73">
        <f t="shared" si="24"/>
        <v>27</v>
      </c>
      <c r="B33" s="69">
        <f t="shared" si="24"/>
        <v>46200</v>
      </c>
      <c r="C33" s="69">
        <f t="shared" si="1"/>
        <v>46200</v>
      </c>
      <c r="D33" s="70">
        <v>0.29166666666666702</v>
      </c>
      <c r="E33" s="69">
        <f t="shared" si="5"/>
        <v>46200</v>
      </c>
      <c r="F33" s="70">
        <v>0.97916666666666696</v>
      </c>
      <c r="G33" s="71">
        <f t="shared" si="6"/>
        <v>0.6875</v>
      </c>
      <c r="H33" s="72">
        <f t="shared" si="27"/>
        <v>5816444.5999999996</v>
      </c>
      <c r="I33" s="72">
        <v>5823799.7999999998</v>
      </c>
      <c r="J33" s="72">
        <f t="shared" ref="J33" si="32">I33-H33</f>
        <v>7355.2000000001863</v>
      </c>
      <c r="K33" s="86">
        <f t="shared" ref="K33" si="33">J33/24</f>
        <v>306.46666666667443</v>
      </c>
      <c r="L33" s="96"/>
    </row>
    <row r="34" spans="1:12">
      <c r="A34" s="73">
        <f t="shared" si="24"/>
        <v>28</v>
      </c>
      <c r="B34" s="69">
        <f t="shared" si="24"/>
        <v>46201</v>
      </c>
      <c r="C34" s="69">
        <f t="shared" si="1"/>
        <v>46201</v>
      </c>
      <c r="D34" s="70">
        <v>0.29166666666666702</v>
      </c>
      <c r="E34" s="69">
        <f t="shared" si="5"/>
        <v>46201</v>
      </c>
      <c r="F34" s="70">
        <v>0.97916666666666696</v>
      </c>
      <c r="G34" s="71">
        <f t="shared" si="6"/>
        <v>0.6875</v>
      </c>
      <c r="H34" s="72">
        <f t="shared" si="27"/>
        <v>5823799.7999999998</v>
      </c>
      <c r="I34" s="195">
        <v>5824765.7999999998</v>
      </c>
      <c r="J34" s="72">
        <f t="shared" si="14"/>
        <v>966</v>
      </c>
      <c r="K34" s="86">
        <f t="shared" si="15"/>
        <v>40.25</v>
      </c>
      <c r="L34" s="96"/>
    </row>
    <row r="35" spans="1:12">
      <c r="A35" s="73">
        <f t="shared" si="24"/>
        <v>29</v>
      </c>
      <c r="B35" s="69">
        <f t="shared" si="24"/>
        <v>46202</v>
      </c>
      <c r="C35" s="69">
        <f t="shared" si="1"/>
        <v>46202</v>
      </c>
      <c r="D35" s="70">
        <v>0.29166666666666702</v>
      </c>
      <c r="E35" s="69">
        <f t="shared" si="5"/>
        <v>46202</v>
      </c>
      <c r="F35" s="70">
        <v>0.97916666666666696</v>
      </c>
      <c r="G35" s="71">
        <f t="shared" si="6"/>
        <v>0.6875</v>
      </c>
      <c r="H35" s="72">
        <f t="shared" si="27"/>
        <v>5824765.7999999998</v>
      </c>
      <c r="I35" s="195">
        <v>5830116.7999999998</v>
      </c>
      <c r="J35" s="72">
        <f t="shared" si="14"/>
        <v>5351</v>
      </c>
      <c r="K35" s="86">
        <f t="shared" si="15"/>
        <v>222.95833333333334</v>
      </c>
      <c r="L35" s="96"/>
    </row>
    <row r="36" spans="1:12">
      <c r="A36" s="73">
        <f t="shared" si="24"/>
        <v>30</v>
      </c>
      <c r="B36" s="69">
        <f t="shared" si="24"/>
        <v>46203</v>
      </c>
      <c r="C36" s="69">
        <f t="shared" si="1"/>
        <v>46203</v>
      </c>
      <c r="D36" s="70">
        <v>0.29166666666666702</v>
      </c>
      <c r="E36" s="69">
        <f t="shared" si="5"/>
        <v>46203</v>
      </c>
      <c r="F36" s="70">
        <v>0.97916666666666696</v>
      </c>
      <c r="G36" s="71">
        <f t="shared" si="6"/>
        <v>0.6875</v>
      </c>
      <c r="H36" s="72">
        <f t="shared" si="27"/>
        <v>5830116.7999999998</v>
      </c>
      <c r="I36" s="195">
        <v>5834691.7000000002</v>
      </c>
      <c r="J36" s="72">
        <f t="shared" si="14"/>
        <v>4574.9000000003725</v>
      </c>
      <c r="K36" s="86">
        <f t="shared" si="15"/>
        <v>190.62083333334886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36"/>
    </row>
    <row r="38" spans="1:12">
      <c r="A38" s="73"/>
      <c r="B38" s="69"/>
      <c r="C38" s="69"/>
      <c r="D38" s="70"/>
      <c r="E38" s="69"/>
      <c r="F38" s="70"/>
      <c r="G38" s="71"/>
      <c r="H38" s="72"/>
      <c r="I38" s="195"/>
      <c r="J38" s="72"/>
      <c r="K38" s="86"/>
      <c r="L38" s="96"/>
    </row>
    <row r="39" spans="1:12">
      <c r="A39" s="77" t="s">
        <v>7</v>
      </c>
      <c r="B39" s="78"/>
      <c r="C39" s="78"/>
      <c r="D39" s="78"/>
      <c r="E39" s="78"/>
      <c r="F39" s="78"/>
      <c r="G39" s="79">
        <f>SUM(G7:G38)</f>
        <v>20.270833333333332</v>
      </c>
      <c r="H39" s="80"/>
      <c r="I39" s="80"/>
      <c r="J39" s="88">
        <f>SUM(J7:J38)</f>
        <v>131149.29999999981</v>
      </c>
      <c r="K39" s="88">
        <f>AVERAGE(K7:K38)</f>
        <v>182.15180555555528</v>
      </c>
      <c r="L39" s="89"/>
    </row>
    <row r="40" spans="1:12">
      <c r="A40" s="81" t="s">
        <v>125</v>
      </c>
      <c r="B40" s="82"/>
      <c r="C40" s="82"/>
      <c r="D40" s="82"/>
      <c r="E40" s="82"/>
      <c r="F40" s="82"/>
      <c r="G40" s="83">
        <f>G39/SUMPRODUCT((G7:G38&gt;0)*1)</f>
        <v>0.67569444444444438</v>
      </c>
      <c r="H40" s="84"/>
      <c r="I40" s="84"/>
      <c r="J40" s="84"/>
      <c r="K40" s="84">
        <f>K39/SUMPRODUCT((K7:K38&gt;0)*1)</f>
        <v>7.0058386752136652</v>
      </c>
      <c r="L40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28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38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MAX(K7:K38)</f>
        <v>128.3799999999998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0.29166666666666702</v>
      </c>
      <c r="E7" s="68">
        <f>C7</f>
        <v>46174</v>
      </c>
      <c r="F7" s="70">
        <v>0.70833333333333304</v>
      </c>
      <c r="G7" s="71">
        <f>IFERROR(((E7-C7)+(F7-D7)),"")</f>
        <v>0.41666666666666602</v>
      </c>
      <c r="H7" s="195">
        <v>257968.51</v>
      </c>
      <c r="I7" s="195">
        <v>257968.51</v>
      </c>
      <c r="J7" s="72">
        <f t="shared" ref="J7:J12" si="0">I7-H7</f>
        <v>0</v>
      </c>
      <c r="K7" s="86">
        <f t="shared" ref="K7:K12" si="1">J7/24</f>
        <v>0</v>
      </c>
      <c r="L7" s="600" t="s">
        <v>163</v>
      </c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0.29166666666666702</v>
      </c>
      <c r="E8" s="69">
        <f>C8</f>
        <v>46175</v>
      </c>
      <c r="F8" s="70">
        <v>0.70833333333333304</v>
      </c>
      <c r="G8" s="71">
        <f>IFERROR(((E8-C8)+(F8-D8)),"")</f>
        <v>0.41666666666666602</v>
      </c>
      <c r="H8" s="72">
        <f t="shared" ref="H8:H19" si="3">I7</f>
        <v>257968.51</v>
      </c>
      <c r="I8" s="195">
        <v>258539.02</v>
      </c>
      <c r="J8" s="72">
        <f t="shared" si="0"/>
        <v>570.50999999998021</v>
      </c>
      <c r="K8" s="86">
        <f t="shared" si="1"/>
        <v>23.771249999999174</v>
      </c>
      <c r="L8" s="525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f t="shared" ref="D9:D37" si="5">D8</f>
        <v>0.29166666666666702</v>
      </c>
      <c r="E9" s="69">
        <f t="shared" ref="E9:E36" si="6">C9</f>
        <v>46176</v>
      </c>
      <c r="F9" s="70">
        <v>0.70833333333333304</v>
      </c>
      <c r="G9" s="71">
        <f>IFERROR(((E9-C9)+(F9-D9)),"")</f>
        <v>0.41666666666666602</v>
      </c>
      <c r="H9" s="72">
        <f t="shared" si="3"/>
        <v>258539.02</v>
      </c>
      <c r="I9" s="195">
        <v>260282.56</v>
      </c>
      <c r="J9" s="72">
        <f t="shared" ref="J9" si="7">I9-H9</f>
        <v>1743.5400000000081</v>
      </c>
      <c r="K9" s="86">
        <f t="shared" ref="K9" si="8">J9/24</f>
        <v>72.647500000000335</v>
      </c>
      <c r="L9" s="525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f t="shared" si="5"/>
        <v>0.29166666666666702</v>
      </c>
      <c r="E10" s="69">
        <f t="shared" si="6"/>
        <v>46177</v>
      </c>
      <c r="F10" s="70">
        <v>0.70833333333333304</v>
      </c>
      <c r="G10" s="71">
        <f>IFERROR(((E10-C10)+(F10-D10)),"")</f>
        <v>0.41666666666666602</v>
      </c>
      <c r="H10" s="72">
        <f t="shared" si="3"/>
        <v>260282.56</v>
      </c>
      <c r="I10" s="195">
        <v>261909.75</v>
      </c>
      <c r="J10" s="72">
        <f t="shared" ref="J10" si="9">I10-H10</f>
        <v>1627.1900000000023</v>
      </c>
      <c r="K10" s="86">
        <f t="shared" ref="K10" si="10">J10/24</f>
        <v>67.79958333333343</v>
      </c>
      <c r="L10" s="9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f t="shared" si="5"/>
        <v>0.29166666666666702</v>
      </c>
      <c r="E11" s="69">
        <f t="shared" si="6"/>
        <v>46178</v>
      </c>
      <c r="F11" s="70">
        <v>0.70833333333333304</v>
      </c>
      <c r="G11" s="71">
        <f t="shared" ref="G11:G36" si="11">IFERROR(((E11-C11)+(F11-D11)),"")</f>
        <v>0.41666666666666602</v>
      </c>
      <c r="H11" s="72">
        <f t="shared" si="3"/>
        <v>261909.75</v>
      </c>
      <c r="I11" s="72">
        <v>261909.75</v>
      </c>
      <c r="J11" s="72">
        <f t="shared" si="0"/>
        <v>0</v>
      </c>
      <c r="K11" s="86">
        <f t="shared" si="1"/>
        <v>0</v>
      </c>
      <c r="L11" s="96" t="s">
        <v>163</v>
      </c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f t="shared" si="5"/>
        <v>0.29166666666666702</v>
      </c>
      <c r="E12" s="69">
        <f t="shared" si="6"/>
        <v>46179</v>
      </c>
      <c r="F12" s="70">
        <v>0.70833333333333304</v>
      </c>
      <c r="G12" s="71">
        <f t="shared" si="11"/>
        <v>0.41666666666666602</v>
      </c>
      <c r="H12" s="72">
        <f t="shared" si="3"/>
        <v>261909.75</v>
      </c>
      <c r="I12" s="72">
        <v>261909.75</v>
      </c>
      <c r="J12" s="72">
        <f t="shared" si="0"/>
        <v>0</v>
      </c>
      <c r="K12" s="86">
        <f t="shared" si="1"/>
        <v>0</v>
      </c>
      <c r="L12" s="96" t="s">
        <v>163</v>
      </c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f t="shared" si="5"/>
        <v>0.29166666666666702</v>
      </c>
      <c r="E13" s="69">
        <f t="shared" si="6"/>
        <v>46180</v>
      </c>
      <c r="F13" s="70">
        <v>0.70833333333333304</v>
      </c>
      <c r="G13" s="71">
        <f t="shared" si="11"/>
        <v>0.41666666666666602</v>
      </c>
      <c r="H13" s="72">
        <f t="shared" si="3"/>
        <v>261909.75</v>
      </c>
      <c r="I13" s="72">
        <v>261909.75</v>
      </c>
      <c r="J13" s="72">
        <f t="shared" ref="J13:J14" si="12">I13-H13</f>
        <v>0</v>
      </c>
      <c r="K13" s="86">
        <f t="shared" ref="K13:K14" si="13">J13/24</f>
        <v>0</v>
      </c>
      <c r="L13" s="96" t="s">
        <v>163</v>
      </c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f t="shared" si="5"/>
        <v>0.29166666666666702</v>
      </c>
      <c r="E14" s="69">
        <f t="shared" si="6"/>
        <v>46181</v>
      </c>
      <c r="F14" s="70">
        <v>0.70833333333333304</v>
      </c>
      <c r="G14" s="71">
        <f t="shared" si="11"/>
        <v>0.41666666666666602</v>
      </c>
      <c r="H14" s="72">
        <f t="shared" si="3"/>
        <v>261909.75</v>
      </c>
      <c r="I14" s="72">
        <v>264439.59000000003</v>
      </c>
      <c r="J14" s="72">
        <f t="shared" si="12"/>
        <v>2529.8400000000256</v>
      </c>
      <c r="K14" s="86">
        <f t="shared" si="13"/>
        <v>105.41000000000106</v>
      </c>
      <c r="L14" s="96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f t="shared" si="5"/>
        <v>0.29166666666666702</v>
      </c>
      <c r="E15" s="69">
        <f t="shared" si="6"/>
        <v>46182</v>
      </c>
      <c r="F15" s="70">
        <v>0.70833333333333304</v>
      </c>
      <c r="G15" s="71">
        <f t="shared" si="11"/>
        <v>0.41666666666666602</v>
      </c>
      <c r="H15" s="72">
        <f t="shared" si="3"/>
        <v>264439.59000000003</v>
      </c>
      <c r="I15" s="72">
        <v>266985.31</v>
      </c>
      <c r="J15" s="72">
        <f t="shared" ref="J15:J36" si="14">I15-H15</f>
        <v>2545.7199999999721</v>
      </c>
      <c r="K15" s="86">
        <f t="shared" ref="K15:K36" si="15">J15/24</f>
        <v>106.07166666666551</v>
      </c>
      <c r="L15" s="96"/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f t="shared" si="5"/>
        <v>0.29166666666666702</v>
      </c>
      <c r="E16" s="69">
        <f t="shared" si="6"/>
        <v>46183</v>
      </c>
      <c r="F16" s="70">
        <v>0.95833333333333337</v>
      </c>
      <c r="G16" s="71">
        <f t="shared" si="11"/>
        <v>0.6666666666666663</v>
      </c>
      <c r="H16" s="72">
        <f t="shared" si="3"/>
        <v>266985.31</v>
      </c>
      <c r="I16" s="72">
        <v>270066.43</v>
      </c>
      <c r="J16" s="72">
        <f t="shared" ref="J16" si="16">I16-H16</f>
        <v>3081.1199999999953</v>
      </c>
      <c r="K16" s="86">
        <f t="shared" ref="K16" si="17">J16/24</f>
        <v>128.3799999999998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f t="shared" si="5"/>
        <v>0.29166666666666702</v>
      </c>
      <c r="E17" s="69">
        <f t="shared" si="6"/>
        <v>46184</v>
      </c>
      <c r="F17" s="70">
        <v>0.95833333333333337</v>
      </c>
      <c r="G17" s="71">
        <f t="shared" si="11"/>
        <v>0.6666666666666663</v>
      </c>
      <c r="H17" s="72">
        <f t="shared" si="3"/>
        <v>270066.43</v>
      </c>
      <c r="I17" s="72">
        <v>273114.75</v>
      </c>
      <c r="J17" s="72">
        <f t="shared" si="14"/>
        <v>3048.320000000007</v>
      </c>
      <c r="K17" s="86">
        <f t="shared" si="15"/>
        <v>127.01333333333362</v>
      </c>
      <c r="L17" s="9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f t="shared" si="5"/>
        <v>0.29166666666666702</v>
      </c>
      <c r="E18" s="69">
        <f t="shared" si="6"/>
        <v>46185</v>
      </c>
      <c r="F18" s="70">
        <v>0.70833333333333304</v>
      </c>
      <c r="G18" s="71">
        <f t="shared" si="11"/>
        <v>0.41666666666666602</v>
      </c>
      <c r="H18" s="72">
        <f t="shared" si="3"/>
        <v>273114.75</v>
      </c>
      <c r="I18" s="72">
        <v>275962.84999999998</v>
      </c>
      <c r="J18" s="72">
        <f t="shared" ref="J18" si="18">I18-H18</f>
        <v>2848.0999999999767</v>
      </c>
      <c r="K18" s="86">
        <f t="shared" ref="K18" si="19">J18/24</f>
        <v>118.67083333333237</v>
      </c>
      <c r="L18" s="9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f t="shared" si="5"/>
        <v>0.29166666666666702</v>
      </c>
      <c r="E19" s="69">
        <f t="shared" si="6"/>
        <v>46186</v>
      </c>
      <c r="F19" s="70">
        <v>0.70833333333333304</v>
      </c>
      <c r="G19" s="71">
        <f t="shared" si="11"/>
        <v>0.41666666666666602</v>
      </c>
      <c r="H19" s="72">
        <f t="shared" si="3"/>
        <v>275962.84999999998</v>
      </c>
      <c r="I19" s="72">
        <v>275962.84999999998</v>
      </c>
      <c r="J19" s="72">
        <f t="shared" si="14"/>
        <v>0</v>
      </c>
      <c r="K19" s="86">
        <f t="shared" si="15"/>
        <v>0</v>
      </c>
      <c r="L19" s="96" t="s">
        <v>163</v>
      </c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f t="shared" si="5"/>
        <v>0.29166666666666702</v>
      </c>
      <c r="E20" s="69">
        <f t="shared" si="6"/>
        <v>46187</v>
      </c>
      <c r="F20" s="70">
        <v>0.70833333333333304</v>
      </c>
      <c r="G20" s="71">
        <f t="shared" si="11"/>
        <v>0.41666666666666602</v>
      </c>
      <c r="H20" s="72">
        <f t="shared" ref="H20:H26" si="20">I19</f>
        <v>275962.84999999998</v>
      </c>
      <c r="I20" s="72">
        <v>275962.84999999998</v>
      </c>
      <c r="J20" s="72">
        <f t="shared" ref="J20" si="21">I20-H20</f>
        <v>0</v>
      </c>
      <c r="K20" s="86">
        <f t="shared" ref="K20" si="22">J20/24</f>
        <v>0</v>
      </c>
      <c r="L20" s="96" t="s">
        <v>163</v>
      </c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f t="shared" si="5"/>
        <v>0.29166666666666702</v>
      </c>
      <c r="E21" s="69">
        <f t="shared" si="6"/>
        <v>46188</v>
      </c>
      <c r="F21" s="70">
        <v>0.70833333333333304</v>
      </c>
      <c r="G21" s="71">
        <f t="shared" si="11"/>
        <v>0.41666666666666602</v>
      </c>
      <c r="H21" s="72">
        <f t="shared" si="20"/>
        <v>275962.84999999998</v>
      </c>
      <c r="I21" s="72">
        <v>278533.24</v>
      </c>
      <c r="J21" s="72">
        <f t="shared" si="14"/>
        <v>2570.390000000014</v>
      </c>
      <c r="K21" s="86">
        <f t="shared" si="15"/>
        <v>107.09958333333391</v>
      </c>
      <c r="L21" s="96"/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f t="shared" si="5"/>
        <v>0.29166666666666702</v>
      </c>
      <c r="E22" s="69">
        <f t="shared" si="6"/>
        <v>46189</v>
      </c>
      <c r="F22" s="70">
        <v>0.70833333333333304</v>
      </c>
      <c r="G22" s="71">
        <f t="shared" si="11"/>
        <v>0.41666666666666602</v>
      </c>
      <c r="H22" s="72">
        <f t="shared" si="20"/>
        <v>278533.24</v>
      </c>
      <c r="I22" s="72">
        <v>281420.63</v>
      </c>
      <c r="J22" s="72">
        <f t="shared" ref="J22" si="23">I22-H22</f>
        <v>2887.390000000014</v>
      </c>
      <c r="K22" s="86">
        <f t="shared" ref="K22" si="24">J22/24</f>
        <v>120.30791666666725</v>
      </c>
      <c r="L22" s="96"/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f t="shared" si="5"/>
        <v>0.29166666666666702</v>
      </c>
      <c r="E23" s="69">
        <f t="shared" si="6"/>
        <v>46190</v>
      </c>
      <c r="F23" s="70">
        <v>0.70833333333333304</v>
      </c>
      <c r="G23" s="71">
        <f t="shared" si="11"/>
        <v>0.41666666666666602</v>
      </c>
      <c r="H23" s="72">
        <f t="shared" si="20"/>
        <v>281420.63</v>
      </c>
      <c r="I23" s="72">
        <v>283945.15999999997</v>
      </c>
      <c r="J23" s="72">
        <f t="shared" ref="J23" si="25">I23-H23</f>
        <v>2524.5299999999697</v>
      </c>
      <c r="K23" s="86">
        <f t="shared" ref="K23" si="26">J23/24</f>
        <v>105.18874999999873</v>
      </c>
      <c r="L23" s="96"/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f t="shared" si="5"/>
        <v>0.29166666666666702</v>
      </c>
      <c r="E24" s="69">
        <f t="shared" si="6"/>
        <v>46191</v>
      </c>
      <c r="F24" s="70">
        <v>0.70833333333333304</v>
      </c>
      <c r="G24" s="71">
        <f t="shared" si="11"/>
        <v>0.41666666666666602</v>
      </c>
      <c r="H24" s="72">
        <f t="shared" si="20"/>
        <v>283945.15999999997</v>
      </c>
      <c r="I24" s="72">
        <v>286511.03000000003</v>
      </c>
      <c r="J24" s="72">
        <f t="shared" si="14"/>
        <v>2565.8700000000536</v>
      </c>
      <c r="K24" s="86">
        <f t="shared" si="15"/>
        <v>106.91125000000223</v>
      </c>
      <c r="L24" s="96"/>
    </row>
    <row r="25" spans="1:14">
      <c r="A25" s="73">
        <f t="shared" ref="A25:B37" si="27">A24+1</f>
        <v>19</v>
      </c>
      <c r="B25" s="69">
        <f t="shared" si="27"/>
        <v>46192</v>
      </c>
      <c r="C25" s="69">
        <f t="shared" si="2"/>
        <v>46192</v>
      </c>
      <c r="D25" s="70">
        <f t="shared" si="5"/>
        <v>0.29166666666666702</v>
      </c>
      <c r="E25" s="69">
        <f t="shared" si="6"/>
        <v>46192</v>
      </c>
      <c r="F25" s="70">
        <v>0.70833333333333304</v>
      </c>
      <c r="G25" s="71">
        <f t="shared" si="11"/>
        <v>0.41666666666666602</v>
      </c>
      <c r="H25" s="72">
        <f t="shared" si="20"/>
        <v>286511.03000000003</v>
      </c>
      <c r="I25" s="72">
        <v>286511.03000000003</v>
      </c>
      <c r="J25" s="72">
        <f t="shared" si="14"/>
        <v>0</v>
      </c>
      <c r="K25" s="86">
        <f t="shared" si="15"/>
        <v>0</v>
      </c>
      <c r="L25" s="96" t="s">
        <v>163</v>
      </c>
    </row>
    <row r="26" spans="1:14">
      <c r="A26" s="73">
        <f t="shared" si="27"/>
        <v>20</v>
      </c>
      <c r="B26" s="69">
        <f t="shared" si="27"/>
        <v>46193</v>
      </c>
      <c r="C26" s="69">
        <f t="shared" si="2"/>
        <v>46193</v>
      </c>
      <c r="D26" s="70">
        <f t="shared" si="5"/>
        <v>0.29166666666666702</v>
      </c>
      <c r="E26" s="69">
        <f t="shared" si="6"/>
        <v>46193</v>
      </c>
      <c r="F26" s="70">
        <v>0.95833333333333337</v>
      </c>
      <c r="G26" s="71">
        <f t="shared" si="11"/>
        <v>0.6666666666666663</v>
      </c>
      <c r="H26" s="72">
        <f t="shared" si="20"/>
        <v>286511.03000000003</v>
      </c>
      <c r="I26" s="72">
        <v>286511.03000000003</v>
      </c>
      <c r="J26" s="72">
        <f t="shared" ref="J26" si="28">I26-H26</f>
        <v>0</v>
      </c>
      <c r="K26" s="86">
        <f t="shared" ref="K26" si="29">J26/24</f>
        <v>0</v>
      </c>
      <c r="L26" s="96" t="s">
        <v>163</v>
      </c>
    </row>
    <row r="27" spans="1:14">
      <c r="A27" s="73">
        <f t="shared" si="27"/>
        <v>21</v>
      </c>
      <c r="B27" s="69">
        <f t="shared" si="27"/>
        <v>46194</v>
      </c>
      <c r="C27" s="69">
        <f t="shared" si="2"/>
        <v>46194</v>
      </c>
      <c r="D27" s="70">
        <f t="shared" si="5"/>
        <v>0.29166666666666702</v>
      </c>
      <c r="E27" s="69">
        <f t="shared" si="6"/>
        <v>46194</v>
      </c>
      <c r="F27" s="70">
        <v>0.95833333333333337</v>
      </c>
      <c r="G27" s="71">
        <f t="shared" si="11"/>
        <v>0.6666666666666663</v>
      </c>
      <c r="H27" s="72">
        <f t="shared" ref="H27:H33" si="30">I26</f>
        <v>286511.03000000003</v>
      </c>
      <c r="I27" s="72">
        <v>286511.03000000003</v>
      </c>
      <c r="J27" s="72">
        <f t="shared" ref="J27" si="31">I27-H27</f>
        <v>0</v>
      </c>
      <c r="K27" s="86">
        <f t="shared" ref="K27" si="32">J27/24</f>
        <v>0</v>
      </c>
      <c r="L27" s="96" t="s">
        <v>163</v>
      </c>
    </row>
    <row r="28" spans="1:14">
      <c r="A28" s="73">
        <f t="shared" si="27"/>
        <v>22</v>
      </c>
      <c r="B28" s="69">
        <f t="shared" si="27"/>
        <v>46195</v>
      </c>
      <c r="C28" s="69">
        <f t="shared" si="2"/>
        <v>46195</v>
      </c>
      <c r="D28" s="70">
        <f t="shared" si="5"/>
        <v>0.29166666666666702</v>
      </c>
      <c r="E28" s="69">
        <f t="shared" si="6"/>
        <v>46195</v>
      </c>
      <c r="F28" s="70">
        <v>0.95833333333333337</v>
      </c>
      <c r="G28" s="71">
        <f t="shared" si="11"/>
        <v>0.6666666666666663</v>
      </c>
      <c r="H28" s="72">
        <f t="shared" si="30"/>
        <v>286511.03000000003</v>
      </c>
      <c r="I28" s="72">
        <v>288825.8</v>
      </c>
      <c r="J28" s="72">
        <f t="shared" ref="J28" si="33">I28-H28</f>
        <v>2314.7699999999604</v>
      </c>
      <c r="K28" s="86">
        <f t="shared" ref="K28" si="34">J28/24</f>
        <v>96.448749999998356</v>
      </c>
      <c r="L28" s="96"/>
    </row>
    <row r="29" spans="1:14">
      <c r="A29" s="73">
        <f t="shared" si="27"/>
        <v>23</v>
      </c>
      <c r="B29" s="69">
        <f t="shared" si="27"/>
        <v>46196</v>
      </c>
      <c r="C29" s="69">
        <f t="shared" si="2"/>
        <v>46196</v>
      </c>
      <c r="D29" s="70">
        <f t="shared" si="5"/>
        <v>0.29166666666666702</v>
      </c>
      <c r="E29" s="69">
        <f t="shared" si="6"/>
        <v>46196</v>
      </c>
      <c r="F29" s="70">
        <v>0.95833333333333337</v>
      </c>
      <c r="G29" s="71">
        <f t="shared" si="11"/>
        <v>0.6666666666666663</v>
      </c>
      <c r="H29" s="72">
        <f t="shared" si="30"/>
        <v>288825.8</v>
      </c>
      <c r="I29" s="72">
        <v>290997.32</v>
      </c>
      <c r="J29" s="72">
        <f t="shared" si="14"/>
        <v>2171.5200000000186</v>
      </c>
      <c r="K29" s="86">
        <f t="shared" si="15"/>
        <v>90.480000000000771</v>
      </c>
      <c r="L29" s="96"/>
    </row>
    <row r="30" spans="1:14">
      <c r="A30" s="73">
        <f t="shared" si="27"/>
        <v>24</v>
      </c>
      <c r="B30" s="69">
        <f t="shared" si="27"/>
        <v>46197</v>
      </c>
      <c r="C30" s="69">
        <f t="shared" si="2"/>
        <v>46197</v>
      </c>
      <c r="D30" s="70">
        <f t="shared" si="5"/>
        <v>0.29166666666666702</v>
      </c>
      <c r="E30" s="69">
        <f t="shared" si="6"/>
        <v>46197</v>
      </c>
      <c r="F30" s="70">
        <v>0.95833333333333337</v>
      </c>
      <c r="G30" s="71">
        <f t="shared" si="11"/>
        <v>0.6666666666666663</v>
      </c>
      <c r="H30" s="72">
        <f t="shared" si="30"/>
        <v>290997.32</v>
      </c>
      <c r="I30" s="72">
        <v>293054.42</v>
      </c>
      <c r="J30" s="72">
        <f t="shared" ref="J30" si="35">I30-H30</f>
        <v>2057.0999999999767</v>
      </c>
      <c r="K30" s="86">
        <f t="shared" ref="K30" si="36">J30/24</f>
        <v>85.712499999999025</v>
      </c>
      <c r="L30" s="96"/>
    </row>
    <row r="31" spans="1:14">
      <c r="A31" s="73">
        <f t="shared" si="27"/>
        <v>25</v>
      </c>
      <c r="B31" s="69">
        <f t="shared" si="27"/>
        <v>46198</v>
      </c>
      <c r="C31" s="69">
        <f t="shared" si="2"/>
        <v>46198</v>
      </c>
      <c r="D31" s="70">
        <f t="shared" si="5"/>
        <v>0.29166666666666702</v>
      </c>
      <c r="E31" s="69">
        <f t="shared" si="6"/>
        <v>46198</v>
      </c>
      <c r="F31" s="70">
        <v>0.95833333333333337</v>
      </c>
      <c r="G31" s="71">
        <f t="shared" si="11"/>
        <v>0.6666666666666663</v>
      </c>
      <c r="H31" s="72">
        <f t="shared" si="30"/>
        <v>293054.42</v>
      </c>
      <c r="I31" s="72">
        <v>295027.12</v>
      </c>
      <c r="J31" s="72">
        <f t="shared" si="14"/>
        <v>1972.7000000000116</v>
      </c>
      <c r="K31" s="86">
        <f t="shared" si="15"/>
        <v>82.195833333333823</v>
      </c>
      <c r="L31" s="503"/>
    </row>
    <row r="32" spans="1:14">
      <c r="A32" s="73">
        <f t="shared" si="27"/>
        <v>26</v>
      </c>
      <c r="B32" s="69">
        <f t="shared" si="27"/>
        <v>46199</v>
      </c>
      <c r="C32" s="69">
        <f t="shared" si="2"/>
        <v>46199</v>
      </c>
      <c r="D32" s="70">
        <f t="shared" si="5"/>
        <v>0.29166666666666702</v>
      </c>
      <c r="E32" s="69">
        <f t="shared" si="6"/>
        <v>46199</v>
      </c>
      <c r="F32" s="70">
        <v>0.95833333333333337</v>
      </c>
      <c r="G32" s="71">
        <f t="shared" si="11"/>
        <v>0.6666666666666663</v>
      </c>
      <c r="H32" s="72">
        <f t="shared" si="30"/>
        <v>295027.12</v>
      </c>
      <c r="I32" s="72">
        <v>296729.82</v>
      </c>
      <c r="J32" s="72">
        <f t="shared" ref="J32" si="37">I32-H32</f>
        <v>1702.7000000000116</v>
      </c>
      <c r="K32" s="86">
        <f t="shared" ref="K32" si="38">J32/24</f>
        <v>70.945833333333823</v>
      </c>
      <c r="L32" s="503"/>
    </row>
    <row r="33" spans="1:12">
      <c r="A33" s="73">
        <f t="shared" si="27"/>
        <v>27</v>
      </c>
      <c r="B33" s="69">
        <f t="shared" si="27"/>
        <v>46200</v>
      </c>
      <c r="C33" s="69">
        <f t="shared" si="2"/>
        <v>46200</v>
      </c>
      <c r="D33" s="70">
        <f t="shared" si="5"/>
        <v>0.29166666666666702</v>
      </c>
      <c r="E33" s="69">
        <f t="shared" si="6"/>
        <v>46200</v>
      </c>
      <c r="F33" s="70">
        <v>0.95833333333333337</v>
      </c>
      <c r="G33" s="71">
        <f t="shared" si="11"/>
        <v>0.6666666666666663</v>
      </c>
      <c r="H33" s="72">
        <f t="shared" si="30"/>
        <v>296729.82</v>
      </c>
      <c r="I33" s="72">
        <v>296729.82</v>
      </c>
      <c r="J33" s="72">
        <f t="shared" si="14"/>
        <v>0</v>
      </c>
      <c r="K33" s="86">
        <f t="shared" si="15"/>
        <v>0</v>
      </c>
      <c r="L33" s="96" t="s">
        <v>163</v>
      </c>
    </row>
    <row r="34" spans="1:12">
      <c r="A34" s="73">
        <f t="shared" si="27"/>
        <v>28</v>
      </c>
      <c r="B34" s="69">
        <f t="shared" si="27"/>
        <v>46201</v>
      </c>
      <c r="C34" s="69">
        <f t="shared" ref="C34" si="39">B34</f>
        <v>46201</v>
      </c>
      <c r="D34" s="70">
        <f t="shared" si="5"/>
        <v>0.29166666666666702</v>
      </c>
      <c r="E34" s="69">
        <f t="shared" ref="E34" si="40">C34</f>
        <v>46201</v>
      </c>
      <c r="F34" s="70">
        <v>0.95833333333333337</v>
      </c>
      <c r="G34" s="71">
        <f t="shared" ref="G34" si="41">IFERROR(((E34-C34)+(F34-D34)),"")</f>
        <v>0.6666666666666663</v>
      </c>
      <c r="H34" s="72">
        <f t="shared" ref="H34:H36" si="42">I33</f>
        <v>296729.82</v>
      </c>
      <c r="I34" s="72">
        <v>296729.82</v>
      </c>
      <c r="J34" s="72">
        <f t="shared" ref="J34" si="43">I34-H34</f>
        <v>0</v>
      </c>
      <c r="K34" s="86">
        <f t="shared" ref="K34" si="44">J34/24</f>
        <v>0</v>
      </c>
      <c r="L34" s="96" t="s">
        <v>163</v>
      </c>
    </row>
    <row r="35" spans="1:12">
      <c r="A35" s="73">
        <f t="shared" si="27"/>
        <v>29</v>
      </c>
      <c r="B35" s="69">
        <f t="shared" si="27"/>
        <v>46202</v>
      </c>
      <c r="C35" s="69">
        <f t="shared" si="2"/>
        <v>46202</v>
      </c>
      <c r="D35" s="70">
        <f t="shared" si="5"/>
        <v>0.29166666666666702</v>
      </c>
      <c r="E35" s="69">
        <f t="shared" si="6"/>
        <v>46202</v>
      </c>
      <c r="F35" s="70">
        <v>0.95833333333333337</v>
      </c>
      <c r="G35" s="71">
        <f t="shared" si="11"/>
        <v>0.6666666666666663</v>
      </c>
      <c r="H35" s="72">
        <f t="shared" si="42"/>
        <v>296729.82</v>
      </c>
      <c r="I35" s="195">
        <v>298590.96000000002</v>
      </c>
      <c r="J35" s="72">
        <f t="shared" si="14"/>
        <v>1861.140000000014</v>
      </c>
      <c r="K35" s="86">
        <f t="shared" si="15"/>
        <v>77.547500000000582</v>
      </c>
      <c r="L35" s="96"/>
    </row>
    <row r="36" spans="1:12">
      <c r="A36" s="73">
        <f t="shared" si="27"/>
        <v>30</v>
      </c>
      <c r="B36" s="69">
        <f t="shared" si="27"/>
        <v>46203</v>
      </c>
      <c r="C36" s="69">
        <f t="shared" si="2"/>
        <v>46203</v>
      </c>
      <c r="D36" s="70">
        <f t="shared" si="5"/>
        <v>0.29166666666666702</v>
      </c>
      <c r="E36" s="69">
        <f t="shared" si="6"/>
        <v>46203</v>
      </c>
      <c r="F36" s="70">
        <v>0.95833333333333337</v>
      </c>
      <c r="G36" s="71">
        <f t="shared" si="11"/>
        <v>0.6666666666666663</v>
      </c>
      <c r="H36" s="72">
        <f t="shared" si="42"/>
        <v>298590.96000000002</v>
      </c>
      <c r="I36" s="195">
        <v>300510.34000000003</v>
      </c>
      <c r="J36" s="72">
        <f t="shared" si="14"/>
        <v>1919.3800000000047</v>
      </c>
      <c r="K36" s="86">
        <f t="shared" si="15"/>
        <v>79.974166666666861</v>
      </c>
      <c r="L36" s="96"/>
    </row>
    <row r="37" spans="1:12">
      <c r="A37" s="73">
        <f t="shared" si="27"/>
        <v>31</v>
      </c>
      <c r="B37" s="69">
        <f t="shared" si="27"/>
        <v>46204</v>
      </c>
      <c r="C37" s="69">
        <f t="shared" ref="C37" si="45">B37</f>
        <v>46204</v>
      </c>
      <c r="D37" s="70">
        <f t="shared" si="5"/>
        <v>0.29166666666666702</v>
      </c>
      <c r="E37" s="69">
        <f t="shared" ref="E37" si="46">C37</f>
        <v>46204</v>
      </c>
      <c r="F37" s="70">
        <v>0.95833333333333337</v>
      </c>
      <c r="G37" s="71">
        <f t="shared" ref="G37" si="47">IFERROR(((E37-C37)+(F37-D37)),"")</f>
        <v>0.6666666666666663</v>
      </c>
      <c r="H37" s="72"/>
      <c r="I37" s="195"/>
      <c r="J37" s="72">
        <f t="shared" ref="J37" si="48">I37-H37</f>
        <v>0</v>
      </c>
      <c r="K37" s="86">
        <f t="shared" ref="K37" si="49">J37/24</f>
        <v>0</v>
      </c>
      <c r="L37" s="96"/>
    </row>
    <row r="38" spans="1:12">
      <c r="A38" s="73"/>
      <c r="B38" s="69"/>
      <c r="C38" s="69"/>
      <c r="D38" s="70"/>
      <c r="E38" s="69"/>
      <c r="F38" s="70"/>
      <c r="G38" s="71"/>
      <c r="H38" s="72"/>
      <c r="I38" s="195"/>
      <c r="J38" s="72"/>
      <c r="K38" s="86"/>
      <c r="L38" s="96"/>
    </row>
    <row r="39" spans="1:12">
      <c r="A39" s="77" t="s">
        <v>7</v>
      </c>
      <c r="B39" s="78"/>
      <c r="C39" s="78"/>
      <c r="D39" s="78"/>
      <c r="E39" s="78"/>
      <c r="F39" s="78"/>
      <c r="G39" s="79">
        <f>SUM(G7:G38)</f>
        <v>16.41666666666665</v>
      </c>
      <c r="H39" s="80"/>
      <c r="I39" s="80"/>
      <c r="J39" s="88">
        <f>SUM(J7:J38)</f>
        <v>42541.830000000016</v>
      </c>
      <c r="K39" s="88">
        <f>AVERAGE(K7:K38)</f>
        <v>57.179879032258086</v>
      </c>
      <c r="L39" s="89"/>
    </row>
    <row r="40" spans="1:12">
      <c r="A40" s="81" t="s">
        <v>125</v>
      </c>
      <c r="B40" s="82"/>
      <c r="C40" s="82"/>
      <c r="D40" s="82"/>
      <c r="E40" s="82"/>
      <c r="F40" s="82"/>
      <c r="G40" s="83">
        <f>G39/SUMPRODUCT((G7:G38&gt;0)*1)</f>
        <v>0.5295698924731177</v>
      </c>
      <c r="H40" s="84"/>
      <c r="I40" s="84"/>
      <c r="J40" s="84"/>
      <c r="K40" s="84">
        <f>K39/SUMPRODUCT((K7:K38&gt;0)*1)</f>
        <v>3.0094673174872675</v>
      </c>
      <c r="L40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6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="90" zoomScaleNormal="90" workbookViewId="0">
      <pane xSplit="2" ySplit="6" topLeftCell="C25" activePane="bottomRight" state="frozen"/>
      <selection pane="topRight"/>
      <selection pane="bottomLeft"/>
      <selection pane="bottomRight" activeCell="L34" sqref="L3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178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MAX(K8:K40)</f>
        <v>44.162916666668025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 ht="5.25" customHeight="1">
      <c r="A7" s="202"/>
      <c r="B7" s="203"/>
      <c r="C7" s="203"/>
      <c r="D7" s="203"/>
      <c r="E7" s="203"/>
      <c r="F7" s="203"/>
      <c r="G7" s="204"/>
      <c r="H7" s="203"/>
      <c r="I7" s="203"/>
      <c r="J7" s="203"/>
      <c r="K7" s="204"/>
      <c r="L7" s="207"/>
    </row>
    <row r="8" spans="1:12">
      <c r="A8" s="205">
        <v>1</v>
      </c>
      <c r="B8" s="107">
        <f>C4</f>
        <v>46174</v>
      </c>
      <c r="C8" s="107">
        <f>C4</f>
        <v>46174</v>
      </c>
      <c r="D8" s="206">
        <v>0.25</v>
      </c>
      <c r="E8" s="107">
        <f>C8</f>
        <v>46174</v>
      </c>
      <c r="F8" s="206">
        <v>0.43888888888888888</v>
      </c>
      <c r="G8" s="150">
        <f>IFERROR(((E8-C8)+(F8-D8)),"")</f>
        <v>0.18888888888888888</v>
      </c>
      <c r="H8" s="195">
        <v>826822.97</v>
      </c>
      <c r="I8" s="195">
        <v>826865.06</v>
      </c>
      <c r="J8" s="149">
        <f t="shared" ref="J8:J13" si="0">I8-H8</f>
        <v>42.090000000083819</v>
      </c>
      <c r="K8" s="151">
        <f t="shared" ref="K8:K13" si="1">J8/24</f>
        <v>1.7537500000034925</v>
      </c>
      <c r="L8" s="96"/>
    </row>
    <row r="9" spans="1:12">
      <c r="A9" s="73">
        <f>A8+1</f>
        <v>2</v>
      </c>
      <c r="B9" s="69">
        <f>B8+1</f>
        <v>46175</v>
      </c>
      <c r="C9" s="69">
        <f t="shared" ref="C9:C37" si="2">B9</f>
        <v>46175</v>
      </c>
      <c r="D9" s="70">
        <f>D8</f>
        <v>0.25</v>
      </c>
      <c r="E9" s="69">
        <f>C9</f>
        <v>46175</v>
      </c>
      <c r="F9" s="70">
        <v>0.58333333333333304</v>
      </c>
      <c r="G9" s="71">
        <f>IFERROR(((E9-C9)+(F9-D9)),"")</f>
        <v>0.33333333333333304</v>
      </c>
      <c r="H9" s="72">
        <f t="shared" ref="H9:H20" si="3">I8</f>
        <v>826865.06</v>
      </c>
      <c r="I9" s="195">
        <v>827510.9</v>
      </c>
      <c r="J9" s="149">
        <f t="shared" si="0"/>
        <v>645.8399999999674</v>
      </c>
      <c r="K9" s="151">
        <f t="shared" si="1"/>
        <v>26.909999999998643</v>
      </c>
      <c r="L9" s="527"/>
    </row>
    <row r="10" spans="1:12">
      <c r="A10" s="73">
        <f t="shared" ref="A10:B25" si="4">A9+1</f>
        <v>3</v>
      </c>
      <c r="B10" s="69">
        <f t="shared" si="4"/>
        <v>46176</v>
      </c>
      <c r="C10" s="69">
        <f t="shared" si="2"/>
        <v>46176</v>
      </c>
      <c r="D10" s="70">
        <f t="shared" ref="D10:D37" si="5">D9</f>
        <v>0.25</v>
      </c>
      <c r="E10" s="69">
        <f t="shared" ref="E10:E37" si="6">C10</f>
        <v>46176</v>
      </c>
      <c r="F10" s="70">
        <v>0.58333333333333304</v>
      </c>
      <c r="G10" s="71">
        <f>IFERROR(((E10-C10)+(F10-D10)),"")</f>
        <v>0.33333333333333304</v>
      </c>
      <c r="H10" s="72">
        <f t="shared" si="3"/>
        <v>827510.9</v>
      </c>
      <c r="I10" s="195">
        <v>828146.05</v>
      </c>
      <c r="J10" s="149">
        <f t="shared" ref="J10" si="7">I10-H10</f>
        <v>635.15000000002328</v>
      </c>
      <c r="K10" s="151">
        <f t="shared" ref="K10" si="8">J10/24</f>
        <v>26.464583333334303</v>
      </c>
      <c r="L10" s="525"/>
    </row>
    <row r="11" spans="1:12">
      <c r="A11" s="73">
        <f t="shared" si="4"/>
        <v>4</v>
      </c>
      <c r="B11" s="69">
        <f t="shared" si="4"/>
        <v>46177</v>
      </c>
      <c r="C11" s="69">
        <f t="shared" si="2"/>
        <v>46177</v>
      </c>
      <c r="D11" s="70">
        <f t="shared" si="5"/>
        <v>0.25</v>
      </c>
      <c r="E11" s="69">
        <f t="shared" si="6"/>
        <v>46177</v>
      </c>
      <c r="F11" s="70">
        <v>0.58333333333333304</v>
      </c>
      <c r="G11" s="71">
        <f>IFERROR(((E11-C11)+(F11-D11)),"")</f>
        <v>0.33333333333333304</v>
      </c>
      <c r="H11" s="72">
        <f t="shared" si="3"/>
        <v>828146.05</v>
      </c>
      <c r="I11" s="72">
        <v>829040.05</v>
      </c>
      <c r="J11" s="149">
        <f t="shared" si="0"/>
        <v>894</v>
      </c>
      <c r="K11" s="151">
        <f t="shared" si="1"/>
        <v>37.25</v>
      </c>
      <c r="L11" s="527"/>
    </row>
    <row r="12" spans="1:12">
      <c r="A12" s="73">
        <f t="shared" si="4"/>
        <v>5</v>
      </c>
      <c r="B12" s="69">
        <f t="shared" si="4"/>
        <v>46178</v>
      </c>
      <c r="C12" s="69">
        <f t="shared" si="2"/>
        <v>46178</v>
      </c>
      <c r="D12" s="70">
        <f t="shared" si="5"/>
        <v>0.25</v>
      </c>
      <c r="E12" s="69">
        <f t="shared" si="6"/>
        <v>46178</v>
      </c>
      <c r="F12" s="70">
        <v>0.58333333333333304</v>
      </c>
      <c r="G12" s="71">
        <f t="shared" ref="G12:G37" si="9">IFERROR(((E12-C12)+(F12-D12)),"")</f>
        <v>0.33333333333333304</v>
      </c>
      <c r="H12" s="72">
        <f t="shared" si="3"/>
        <v>829040.05</v>
      </c>
      <c r="I12" s="72">
        <v>829077.87</v>
      </c>
      <c r="J12" s="149">
        <f t="shared" si="0"/>
        <v>37.819999999948777</v>
      </c>
      <c r="K12" s="151">
        <f t="shared" si="1"/>
        <v>1.5758333333311991</v>
      </c>
      <c r="L12" s="96"/>
    </row>
    <row r="13" spans="1:12">
      <c r="A13" s="73">
        <f t="shared" si="4"/>
        <v>6</v>
      </c>
      <c r="B13" s="69">
        <f t="shared" si="4"/>
        <v>46179</v>
      </c>
      <c r="C13" s="69">
        <f t="shared" si="2"/>
        <v>46179</v>
      </c>
      <c r="D13" s="70">
        <f t="shared" si="5"/>
        <v>0.25</v>
      </c>
      <c r="E13" s="69">
        <f t="shared" si="6"/>
        <v>46179</v>
      </c>
      <c r="F13" s="70">
        <v>0.58333333333333304</v>
      </c>
      <c r="G13" s="71">
        <f t="shared" si="9"/>
        <v>0.33333333333333304</v>
      </c>
      <c r="H13" s="72">
        <f t="shared" si="3"/>
        <v>829077.87</v>
      </c>
      <c r="I13" s="72">
        <v>829997.63</v>
      </c>
      <c r="J13" s="149">
        <f t="shared" si="0"/>
        <v>919.76000000000931</v>
      </c>
      <c r="K13" s="151">
        <f t="shared" si="1"/>
        <v>38.323333333333721</v>
      </c>
      <c r="L13" s="96"/>
    </row>
    <row r="14" spans="1:12">
      <c r="A14" s="73">
        <f t="shared" si="4"/>
        <v>7</v>
      </c>
      <c r="B14" s="69">
        <f t="shared" si="4"/>
        <v>46180</v>
      </c>
      <c r="C14" s="69">
        <f t="shared" si="2"/>
        <v>46180</v>
      </c>
      <c r="D14" s="70">
        <f t="shared" si="5"/>
        <v>0.25</v>
      </c>
      <c r="E14" s="69">
        <f t="shared" si="6"/>
        <v>46180</v>
      </c>
      <c r="F14" s="70">
        <v>0.58333333333333304</v>
      </c>
      <c r="G14" s="71">
        <f t="shared" si="9"/>
        <v>0.33333333333333304</v>
      </c>
      <c r="H14" s="72">
        <f t="shared" si="3"/>
        <v>829997.63</v>
      </c>
      <c r="I14" s="72">
        <v>830036.1</v>
      </c>
      <c r="J14" s="149">
        <f t="shared" ref="J14" si="10">I14-H14</f>
        <v>38.46999999997206</v>
      </c>
      <c r="K14" s="151">
        <f t="shared" ref="K14" si="11">J14/24</f>
        <v>1.6029166666655026</v>
      </c>
      <c r="L14" s="96"/>
    </row>
    <row r="15" spans="1:12">
      <c r="A15" s="73">
        <f t="shared" si="4"/>
        <v>8</v>
      </c>
      <c r="B15" s="69">
        <f t="shared" si="4"/>
        <v>46181</v>
      </c>
      <c r="C15" s="69">
        <f t="shared" si="2"/>
        <v>46181</v>
      </c>
      <c r="D15" s="70">
        <f t="shared" si="5"/>
        <v>0.25</v>
      </c>
      <c r="E15" s="69">
        <f t="shared" si="6"/>
        <v>46181</v>
      </c>
      <c r="F15" s="70">
        <v>0.58333333333333304</v>
      </c>
      <c r="G15" s="71">
        <f t="shared" si="9"/>
        <v>0.33333333333333304</v>
      </c>
      <c r="H15" s="72">
        <f t="shared" si="3"/>
        <v>830036.1</v>
      </c>
      <c r="I15" s="72">
        <v>830728.81</v>
      </c>
      <c r="J15" s="149">
        <f t="shared" ref="J15" si="12">I15-H15</f>
        <v>692.71000000007916</v>
      </c>
      <c r="K15" s="151">
        <f t="shared" ref="K15" si="13">J15/24</f>
        <v>28.862916666669964</v>
      </c>
      <c r="L15" s="527"/>
    </row>
    <row r="16" spans="1:12">
      <c r="A16" s="73">
        <f t="shared" si="4"/>
        <v>9</v>
      </c>
      <c r="B16" s="69">
        <f t="shared" si="4"/>
        <v>46182</v>
      </c>
      <c r="C16" s="69">
        <f t="shared" si="2"/>
        <v>46182</v>
      </c>
      <c r="D16" s="70">
        <f t="shared" si="5"/>
        <v>0.25</v>
      </c>
      <c r="E16" s="69">
        <f t="shared" si="6"/>
        <v>46182</v>
      </c>
      <c r="F16" s="70">
        <v>0.58333333333333304</v>
      </c>
      <c r="G16" s="71">
        <f t="shared" si="9"/>
        <v>0.33333333333333304</v>
      </c>
      <c r="H16" s="72">
        <f t="shared" si="3"/>
        <v>830728.81</v>
      </c>
      <c r="I16" s="72">
        <v>831404.31</v>
      </c>
      <c r="J16" s="149">
        <f t="shared" ref="J16:J37" si="14">I16-H16</f>
        <v>675.5</v>
      </c>
      <c r="K16" s="151">
        <f t="shared" ref="K16:K37" si="15">J16/24</f>
        <v>28.145833333333332</v>
      </c>
      <c r="L16" s="96"/>
    </row>
    <row r="17" spans="1:14">
      <c r="A17" s="73">
        <f t="shared" si="4"/>
        <v>10</v>
      </c>
      <c r="B17" s="69">
        <f t="shared" si="4"/>
        <v>46183</v>
      </c>
      <c r="C17" s="69">
        <f t="shared" si="2"/>
        <v>46183</v>
      </c>
      <c r="D17" s="70">
        <f t="shared" si="5"/>
        <v>0.25</v>
      </c>
      <c r="E17" s="69">
        <f t="shared" si="6"/>
        <v>46183</v>
      </c>
      <c r="F17" s="70">
        <v>0.58333333333333304</v>
      </c>
      <c r="G17" s="71">
        <f t="shared" si="9"/>
        <v>0.33333333333333304</v>
      </c>
      <c r="H17" s="72">
        <f t="shared" si="3"/>
        <v>831404.31</v>
      </c>
      <c r="I17" s="72">
        <v>831991.58</v>
      </c>
      <c r="J17" s="149">
        <f t="shared" si="14"/>
        <v>587.26999999990221</v>
      </c>
      <c r="K17" s="151">
        <f t="shared" si="15"/>
        <v>24.469583333329258</v>
      </c>
      <c r="L17" s="96"/>
    </row>
    <row r="18" spans="1:14">
      <c r="A18" s="73">
        <f t="shared" si="4"/>
        <v>11</v>
      </c>
      <c r="B18" s="69">
        <f t="shared" si="4"/>
        <v>46184</v>
      </c>
      <c r="C18" s="69">
        <f t="shared" si="2"/>
        <v>46184</v>
      </c>
      <c r="D18" s="70">
        <f t="shared" si="5"/>
        <v>0.25</v>
      </c>
      <c r="E18" s="69">
        <f t="shared" si="6"/>
        <v>46184</v>
      </c>
      <c r="F18" s="70">
        <v>0.57222222222222219</v>
      </c>
      <c r="G18" s="71">
        <f t="shared" si="9"/>
        <v>0.32222222222222219</v>
      </c>
      <c r="H18" s="72">
        <f t="shared" si="3"/>
        <v>831991.58</v>
      </c>
      <c r="I18" s="72">
        <v>832518.47</v>
      </c>
      <c r="J18" s="149">
        <f t="shared" si="14"/>
        <v>526.89000000001397</v>
      </c>
      <c r="K18" s="151">
        <f t="shared" si="15"/>
        <v>21.953750000000582</v>
      </c>
      <c r="L18" s="527"/>
    </row>
    <row r="19" spans="1:14">
      <c r="A19" s="73">
        <f t="shared" si="4"/>
        <v>12</v>
      </c>
      <c r="B19" s="69">
        <f t="shared" si="4"/>
        <v>46185</v>
      </c>
      <c r="C19" s="69">
        <f t="shared" si="2"/>
        <v>46185</v>
      </c>
      <c r="D19" s="70">
        <f t="shared" si="5"/>
        <v>0.25</v>
      </c>
      <c r="E19" s="69">
        <f t="shared" si="6"/>
        <v>46185</v>
      </c>
      <c r="F19" s="70">
        <v>0.58333333333333304</v>
      </c>
      <c r="G19" s="71">
        <f t="shared" si="9"/>
        <v>0.33333333333333304</v>
      </c>
      <c r="H19" s="72">
        <f t="shared" si="3"/>
        <v>832518.47</v>
      </c>
      <c r="I19" s="72">
        <v>833417.28</v>
      </c>
      <c r="J19" s="149">
        <f t="shared" si="14"/>
        <v>898.81000000005588</v>
      </c>
      <c r="K19" s="151">
        <f t="shared" si="15"/>
        <v>37.450416666668993</v>
      </c>
      <c r="L19" s="96"/>
    </row>
    <row r="20" spans="1:14">
      <c r="A20" s="73">
        <f t="shared" si="4"/>
        <v>13</v>
      </c>
      <c r="B20" s="69">
        <f t="shared" si="4"/>
        <v>46186</v>
      </c>
      <c r="C20" s="69">
        <f t="shared" si="2"/>
        <v>46186</v>
      </c>
      <c r="D20" s="70">
        <f t="shared" si="5"/>
        <v>0.25</v>
      </c>
      <c r="E20" s="69">
        <f t="shared" si="6"/>
        <v>46186</v>
      </c>
      <c r="F20" s="70">
        <v>0.44236111111111115</v>
      </c>
      <c r="G20" s="71">
        <f t="shared" si="9"/>
        <v>0.19236111111111115</v>
      </c>
      <c r="H20" s="72">
        <f t="shared" si="3"/>
        <v>833417.28</v>
      </c>
      <c r="I20" s="72">
        <v>833417.28</v>
      </c>
      <c r="J20" s="149">
        <f t="shared" si="14"/>
        <v>0</v>
      </c>
      <c r="K20" s="151">
        <f t="shared" si="15"/>
        <v>0</v>
      </c>
      <c r="L20" s="628" t="s">
        <v>163</v>
      </c>
      <c r="N20" s="3"/>
    </row>
    <row r="21" spans="1:14">
      <c r="A21" s="73">
        <f t="shared" si="4"/>
        <v>14</v>
      </c>
      <c r="B21" s="69">
        <f t="shared" si="4"/>
        <v>46187</v>
      </c>
      <c r="C21" s="69">
        <f t="shared" si="2"/>
        <v>46187</v>
      </c>
      <c r="D21" s="70">
        <f t="shared" si="5"/>
        <v>0.25</v>
      </c>
      <c r="E21" s="69">
        <f t="shared" si="6"/>
        <v>46187</v>
      </c>
      <c r="F21" s="70">
        <v>0.58333333333333304</v>
      </c>
      <c r="G21" s="71">
        <f t="shared" si="9"/>
        <v>0.33333333333333304</v>
      </c>
      <c r="H21" s="72">
        <f t="shared" ref="H21:H37" si="16">I20</f>
        <v>833417.28</v>
      </c>
      <c r="I21" s="72">
        <v>833455.55</v>
      </c>
      <c r="J21" s="149">
        <f t="shared" ref="J21" si="17">I21-H21</f>
        <v>38.270000000018626</v>
      </c>
      <c r="K21" s="151">
        <f t="shared" ref="K21" si="18">J21/24</f>
        <v>1.5945833333341095</v>
      </c>
      <c r="L21" s="628"/>
    </row>
    <row r="22" spans="1:14">
      <c r="A22" s="73">
        <f t="shared" si="4"/>
        <v>15</v>
      </c>
      <c r="B22" s="69">
        <f t="shared" si="4"/>
        <v>46188</v>
      </c>
      <c r="C22" s="69">
        <f t="shared" si="2"/>
        <v>46188</v>
      </c>
      <c r="D22" s="70">
        <f t="shared" si="5"/>
        <v>0.25</v>
      </c>
      <c r="E22" s="69">
        <f t="shared" si="6"/>
        <v>46188</v>
      </c>
      <c r="F22" s="70">
        <v>0.58333333333333304</v>
      </c>
      <c r="G22" s="71">
        <f t="shared" si="9"/>
        <v>0.33333333333333304</v>
      </c>
      <c r="H22" s="72">
        <f t="shared" si="16"/>
        <v>833455.55</v>
      </c>
      <c r="I22" s="72">
        <v>834344.07</v>
      </c>
      <c r="J22" s="149">
        <f t="shared" si="14"/>
        <v>888.51999999990221</v>
      </c>
      <c r="K22" s="151">
        <f t="shared" si="15"/>
        <v>37.02166666666259</v>
      </c>
      <c r="L22" s="96"/>
    </row>
    <row r="23" spans="1:14">
      <c r="A23" s="73">
        <f t="shared" si="4"/>
        <v>16</v>
      </c>
      <c r="B23" s="69">
        <f t="shared" si="4"/>
        <v>46189</v>
      </c>
      <c r="C23" s="69">
        <f t="shared" si="2"/>
        <v>46189</v>
      </c>
      <c r="D23" s="70">
        <f t="shared" si="5"/>
        <v>0.25</v>
      </c>
      <c r="E23" s="69">
        <f t="shared" si="6"/>
        <v>46189</v>
      </c>
      <c r="F23" s="70">
        <v>0.58333333333333304</v>
      </c>
      <c r="G23" s="71">
        <f t="shared" si="9"/>
        <v>0.33333333333333304</v>
      </c>
      <c r="H23" s="72">
        <f t="shared" si="16"/>
        <v>834344.07</v>
      </c>
      <c r="I23" s="72">
        <v>834344.07</v>
      </c>
      <c r="J23" s="149">
        <f t="shared" ref="J23" si="19">I23-H23</f>
        <v>0</v>
      </c>
      <c r="K23" s="151">
        <f t="shared" ref="K23" si="20">J23/24</f>
        <v>0</v>
      </c>
      <c r="L23" s="628" t="s">
        <v>163</v>
      </c>
    </row>
    <row r="24" spans="1:14">
      <c r="A24" s="73">
        <f t="shared" si="4"/>
        <v>17</v>
      </c>
      <c r="B24" s="69">
        <f t="shared" si="4"/>
        <v>46190</v>
      </c>
      <c r="C24" s="69">
        <f t="shared" si="2"/>
        <v>46190</v>
      </c>
      <c r="D24" s="70">
        <f t="shared" si="5"/>
        <v>0.25</v>
      </c>
      <c r="E24" s="69">
        <f t="shared" si="6"/>
        <v>46190</v>
      </c>
      <c r="F24" s="70">
        <v>0.58333333333333304</v>
      </c>
      <c r="G24" s="71">
        <f t="shared" si="9"/>
        <v>0.33333333333333304</v>
      </c>
      <c r="H24" s="72">
        <f t="shared" si="16"/>
        <v>834344.07</v>
      </c>
      <c r="I24" s="72">
        <v>834369.13</v>
      </c>
      <c r="J24" s="149">
        <f t="shared" si="14"/>
        <v>25.060000000055879</v>
      </c>
      <c r="K24" s="151">
        <f t="shared" si="15"/>
        <v>1.044166666668995</v>
      </c>
      <c r="L24" s="96"/>
    </row>
    <row r="25" spans="1:14">
      <c r="A25" s="73">
        <f t="shared" si="4"/>
        <v>18</v>
      </c>
      <c r="B25" s="69">
        <f t="shared" si="4"/>
        <v>46191</v>
      </c>
      <c r="C25" s="69">
        <f t="shared" si="2"/>
        <v>46191</v>
      </c>
      <c r="D25" s="70">
        <f t="shared" si="5"/>
        <v>0.25</v>
      </c>
      <c r="E25" s="69">
        <f t="shared" si="6"/>
        <v>46191</v>
      </c>
      <c r="F25" s="70">
        <v>0.58333333333333304</v>
      </c>
      <c r="G25" s="71">
        <f t="shared" si="9"/>
        <v>0.33333333333333304</v>
      </c>
      <c r="H25" s="72">
        <f t="shared" si="16"/>
        <v>834369.13</v>
      </c>
      <c r="I25" s="72">
        <v>835429.04</v>
      </c>
      <c r="J25" s="149">
        <f t="shared" si="14"/>
        <v>1059.9100000000326</v>
      </c>
      <c r="K25" s="151">
        <f t="shared" si="15"/>
        <v>44.162916666668025</v>
      </c>
      <c r="L25" s="96"/>
    </row>
    <row r="26" spans="1:14">
      <c r="A26" s="73">
        <f t="shared" ref="A26:B37" si="21">A25+1</f>
        <v>19</v>
      </c>
      <c r="B26" s="69">
        <f t="shared" si="21"/>
        <v>46192</v>
      </c>
      <c r="C26" s="69">
        <f t="shared" si="2"/>
        <v>46192</v>
      </c>
      <c r="D26" s="70">
        <f t="shared" si="5"/>
        <v>0.25</v>
      </c>
      <c r="E26" s="69">
        <f t="shared" si="6"/>
        <v>46192</v>
      </c>
      <c r="F26" s="70">
        <v>0.58333333333333304</v>
      </c>
      <c r="G26" s="71">
        <f t="shared" si="9"/>
        <v>0.33333333333333304</v>
      </c>
      <c r="H26" s="72">
        <f t="shared" si="16"/>
        <v>835429.04</v>
      </c>
      <c r="I26" s="72">
        <v>836482.8</v>
      </c>
      <c r="J26" s="149">
        <f t="shared" si="14"/>
        <v>1053.7600000000093</v>
      </c>
      <c r="K26" s="151">
        <f t="shared" si="15"/>
        <v>43.906666666667057</v>
      </c>
      <c r="L26" s="96"/>
    </row>
    <row r="27" spans="1:14">
      <c r="A27" s="73">
        <f t="shared" si="21"/>
        <v>20</v>
      </c>
      <c r="B27" s="69">
        <f t="shared" si="21"/>
        <v>46193</v>
      </c>
      <c r="C27" s="69">
        <f t="shared" si="2"/>
        <v>46193</v>
      </c>
      <c r="D27" s="70">
        <f t="shared" si="5"/>
        <v>0.25</v>
      </c>
      <c r="E27" s="69">
        <f t="shared" si="6"/>
        <v>46193</v>
      </c>
      <c r="F27" s="70">
        <v>0.58333333333333304</v>
      </c>
      <c r="G27" s="71">
        <f t="shared" si="9"/>
        <v>0.33333333333333304</v>
      </c>
      <c r="H27" s="72">
        <f t="shared" si="16"/>
        <v>836482.8</v>
      </c>
      <c r="I27" s="72">
        <v>836500.78</v>
      </c>
      <c r="J27" s="149">
        <f t="shared" si="14"/>
        <v>17.979999999981374</v>
      </c>
      <c r="K27" s="151">
        <f t="shared" si="15"/>
        <v>0.7491666666658906</v>
      </c>
      <c r="L27" s="96"/>
    </row>
    <row r="28" spans="1:14">
      <c r="A28" s="73">
        <f t="shared" si="21"/>
        <v>21</v>
      </c>
      <c r="B28" s="69">
        <f t="shared" si="21"/>
        <v>46194</v>
      </c>
      <c r="C28" s="69">
        <f t="shared" si="2"/>
        <v>46194</v>
      </c>
      <c r="D28" s="70">
        <f t="shared" si="5"/>
        <v>0.25</v>
      </c>
      <c r="E28" s="69">
        <f t="shared" si="6"/>
        <v>46194</v>
      </c>
      <c r="F28" s="70">
        <v>0.45833333333333331</v>
      </c>
      <c r="G28" s="71">
        <f t="shared" si="9"/>
        <v>0.20833333333333331</v>
      </c>
      <c r="H28" s="72">
        <f t="shared" si="16"/>
        <v>836500.78</v>
      </c>
      <c r="I28" s="72">
        <v>836553.4</v>
      </c>
      <c r="J28" s="149">
        <f t="shared" si="14"/>
        <v>52.619999999995343</v>
      </c>
      <c r="K28" s="151">
        <f t="shared" si="15"/>
        <v>2.1924999999998058</v>
      </c>
      <c r="L28" s="96"/>
    </row>
    <row r="29" spans="1:14">
      <c r="A29" s="73">
        <f t="shared" si="21"/>
        <v>22</v>
      </c>
      <c r="B29" s="69">
        <f t="shared" si="21"/>
        <v>46195</v>
      </c>
      <c r="C29" s="69">
        <f t="shared" si="2"/>
        <v>46195</v>
      </c>
      <c r="D29" s="70">
        <f t="shared" si="5"/>
        <v>0.25</v>
      </c>
      <c r="E29" s="69">
        <f t="shared" si="6"/>
        <v>46195</v>
      </c>
      <c r="F29" s="70">
        <v>0.58333333333333304</v>
      </c>
      <c r="G29" s="71">
        <f t="shared" si="9"/>
        <v>0.33333333333333304</v>
      </c>
      <c r="H29" s="72">
        <f t="shared" si="16"/>
        <v>836553.4</v>
      </c>
      <c r="I29" s="72">
        <v>837287.94</v>
      </c>
      <c r="J29" s="149">
        <f t="shared" si="14"/>
        <v>734.53999999992084</v>
      </c>
      <c r="K29" s="151">
        <f t="shared" si="15"/>
        <v>30.605833333330036</v>
      </c>
      <c r="L29" s="96"/>
    </row>
    <row r="30" spans="1:14">
      <c r="A30" s="73">
        <f t="shared" si="21"/>
        <v>23</v>
      </c>
      <c r="B30" s="69">
        <f t="shared" si="21"/>
        <v>46196</v>
      </c>
      <c r="C30" s="69">
        <f t="shared" si="2"/>
        <v>46196</v>
      </c>
      <c r="D30" s="70">
        <f t="shared" si="5"/>
        <v>0.25</v>
      </c>
      <c r="E30" s="69">
        <f t="shared" si="6"/>
        <v>46196</v>
      </c>
      <c r="F30" s="70">
        <v>0.58333333333333304</v>
      </c>
      <c r="G30" s="71">
        <f t="shared" si="9"/>
        <v>0.33333333333333304</v>
      </c>
      <c r="H30" s="72">
        <f t="shared" si="16"/>
        <v>837287.94</v>
      </c>
      <c r="I30" s="72">
        <v>838298.93</v>
      </c>
      <c r="J30" s="149">
        <f t="shared" si="14"/>
        <v>1010.9900000001071</v>
      </c>
      <c r="K30" s="151">
        <f t="shared" si="15"/>
        <v>42.124583333337796</v>
      </c>
      <c r="L30" s="96"/>
    </row>
    <row r="31" spans="1:14">
      <c r="A31" s="73">
        <f t="shared" si="21"/>
        <v>24</v>
      </c>
      <c r="B31" s="69">
        <f t="shared" si="21"/>
        <v>46197</v>
      </c>
      <c r="C31" s="69">
        <f t="shared" si="2"/>
        <v>46197</v>
      </c>
      <c r="D31" s="70">
        <f t="shared" si="5"/>
        <v>0.25</v>
      </c>
      <c r="E31" s="69">
        <f t="shared" si="6"/>
        <v>46197</v>
      </c>
      <c r="F31" s="70">
        <v>0.58333333333333304</v>
      </c>
      <c r="G31" s="71">
        <f t="shared" si="9"/>
        <v>0.33333333333333304</v>
      </c>
      <c r="H31" s="72">
        <f t="shared" si="16"/>
        <v>838298.93</v>
      </c>
      <c r="I31" s="72">
        <v>838990.02</v>
      </c>
      <c r="J31" s="149">
        <f t="shared" si="14"/>
        <v>691.0899999999674</v>
      </c>
      <c r="K31" s="151">
        <f t="shared" si="15"/>
        <v>28.795416666665307</v>
      </c>
      <c r="L31" s="96"/>
    </row>
    <row r="32" spans="1:14">
      <c r="A32" s="73">
        <f t="shared" si="21"/>
        <v>25</v>
      </c>
      <c r="B32" s="69">
        <f t="shared" si="21"/>
        <v>46198</v>
      </c>
      <c r="C32" s="69">
        <f t="shared" si="2"/>
        <v>46198</v>
      </c>
      <c r="D32" s="70">
        <f t="shared" si="5"/>
        <v>0.25</v>
      </c>
      <c r="E32" s="69">
        <f t="shared" si="6"/>
        <v>46198</v>
      </c>
      <c r="F32" s="70">
        <v>0.58333333333333304</v>
      </c>
      <c r="G32" s="71">
        <f t="shared" si="9"/>
        <v>0.33333333333333304</v>
      </c>
      <c r="H32" s="72">
        <f t="shared" si="16"/>
        <v>838990.02</v>
      </c>
      <c r="I32" s="72">
        <v>839968.74</v>
      </c>
      <c r="J32" s="149">
        <f t="shared" si="14"/>
        <v>978.71999999997206</v>
      </c>
      <c r="K32" s="151">
        <f t="shared" si="15"/>
        <v>40.779999999998836</v>
      </c>
      <c r="L32" s="96"/>
    </row>
    <row r="33" spans="1:12">
      <c r="A33" s="73">
        <f t="shared" si="21"/>
        <v>26</v>
      </c>
      <c r="B33" s="69">
        <f t="shared" si="21"/>
        <v>46199</v>
      </c>
      <c r="C33" s="69">
        <f t="shared" si="2"/>
        <v>46199</v>
      </c>
      <c r="D33" s="70">
        <f t="shared" si="5"/>
        <v>0.25</v>
      </c>
      <c r="E33" s="69">
        <f t="shared" si="6"/>
        <v>46199</v>
      </c>
      <c r="F33" s="70">
        <v>0.58333333333333304</v>
      </c>
      <c r="G33" s="71">
        <f t="shared" si="9"/>
        <v>0.33333333333333304</v>
      </c>
      <c r="H33" s="72">
        <f t="shared" si="16"/>
        <v>839968.74</v>
      </c>
      <c r="I33" s="72">
        <v>839999.77</v>
      </c>
      <c r="J33" s="149">
        <f t="shared" si="14"/>
        <v>31.03000000002794</v>
      </c>
      <c r="K33" s="151">
        <f t="shared" si="15"/>
        <v>1.2929166666678309</v>
      </c>
      <c r="L33" s="96"/>
    </row>
    <row r="34" spans="1:12">
      <c r="A34" s="73">
        <f t="shared" si="21"/>
        <v>27</v>
      </c>
      <c r="B34" s="69">
        <f t="shared" si="21"/>
        <v>46200</v>
      </c>
      <c r="C34" s="69">
        <f t="shared" si="2"/>
        <v>46200</v>
      </c>
      <c r="D34" s="70">
        <f t="shared" si="5"/>
        <v>0.25</v>
      </c>
      <c r="E34" s="69">
        <f t="shared" si="6"/>
        <v>46200</v>
      </c>
      <c r="F34" s="70">
        <v>0.58333333333333304</v>
      </c>
      <c r="G34" s="71">
        <f t="shared" si="9"/>
        <v>0.33333333333333304</v>
      </c>
      <c r="H34" s="72">
        <f t="shared" si="16"/>
        <v>839999.77</v>
      </c>
      <c r="I34" s="72">
        <v>840976.83</v>
      </c>
      <c r="J34" s="149">
        <f t="shared" si="14"/>
        <v>977.05999999993946</v>
      </c>
      <c r="K34" s="151">
        <f t="shared" si="15"/>
        <v>40.710833333330811</v>
      </c>
      <c r="L34" s="96"/>
    </row>
    <row r="35" spans="1:12">
      <c r="A35" s="73">
        <f t="shared" si="21"/>
        <v>28</v>
      </c>
      <c r="B35" s="69">
        <f t="shared" si="21"/>
        <v>46201</v>
      </c>
      <c r="C35" s="69">
        <f t="shared" si="2"/>
        <v>46201</v>
      </c>
      <c r="D35" s="70">
        <f t="shared" si="5"/>
        <v>0.25</v>
      </c>
      <c r="E35" s="69">
        <f t="shared" si="6"/>
        <v>46201</v>
      </c>
      <c r="F35" s="70">
        <v>0.58333333333333304</v>
      </c>
      <c r="G35" s="71">
        <f t="shared" si="9"/>
        <v>0.33333333333333304</v>
      </c>
      <c r="H35" s="72">
        <f t="shared" si="16"/>
        <v>840976.83</v>
      </c>
      <c r="I35" s="195">
        <v>840976.83</v>
      </c>
      <c r="J35" s="149">
        <f t="shared" si="14"/>
        <v>0</v>
      </c>
      <c r="K35" s="151">
        <f t="shared" si="15"/>
        <v>0</v>
      </c>
      <c r="L35" s="96"/>
    </row>
    <row r="36" spans="1:12">
      <c r="A36" s="73">
        <f t="shared" si="21"/>
        <v>29</v>
      </c>
      <c r="B36" s="69">
        <f t="shared" si="21"/>
        <v>46202</v>
      </c>
      <c r="C36" s="69">
        <f t="shared" si="2"/>
        <v>46202</v>
      </c>
      <c r="D36" s="70">
        <f t="shared" si="5"/>
        <v>0.25</v>
      </c>
      <c r="E36" s="69">
        <f t="shared" si="6"/>
        <v>46202</v>
      </c>
      <c r="F36" s="70">
        <v>0.58333333333333304</v>
      </c>
      <c r="G36" s="71">
        <f t="shared" si="9"/>
        <v>0.33333333333333304</v>
      </c>
      <c r="H36" s="72">
        <f t="shared" si="16"/>
        <v>840976.83</v>
      </c>
      <c r="I36" s="195">
        <v>841007.57</v>
      </c>
      <c r="J36" s="149">
        <f t="shared" si="14"/>
        <v>30.739999999990687</v>
      </c>
      <c r="K36" s="151">
        <f t="shared" si="15"/>
        <v>1.2808333333329454</v>
      </c>
      <c r="L36" s="96"/>
    </row>
    <row r="37" spans="1:12">
      <c r="A37" s="73">
        <f t="shared" si="21"/>
        <v>30</v>
      </c>
      <c r="B37" s="69">
        <f t="shared" si="21"/>
        <v>46203</v>
      </c>
      <c r="C37" s="69">
        <f t="shared" si="2"/>
        <v>46203</v>
      </c>
      <c r="D37" s="70">
        <f t="shared" si="5"/>
        <v>0.25</v>
      </c>
      <c r="E37" s="69">
        <f t="shared" si="6"/>
        <v>46203</v>
      </c>
      <c r="F37" s="70">
        <v>0.58333333333333304</v>
      </c>
      <c r="G37" s="71">
        <f t="shared" si="9"/>
        <v>0.33333333333333304</v>
      </c>
      <c r="H37" s="72">
        <f t="shared" si="16"/>
        <v>841007.57</v>
      </c>
      <c r="I37" s="195">
        <v>841730.21</v>
      </c>
      <c r="J37" s="149">
        <f t="shared" si="14"/>
        <v>722.64000000001397</v>
      </c>
      <c r="K37" s="151">
        <f t="shared" si="15"/>
        <v>30.110000000000582</v>
      </c>
      <c r="L37" s="96"/>
    </row>
    <row r="38" spans="1:12">
      <c r="A38" s="73"/>
      <c r="B38" s="69"/>
      <c r="C38" s="69"/>
      <c r="D38" s="70"/>
      <c r="E38" s="69"/>
      <c r="F38" s="70"/>
      <c r="G38" s="71"/>
      <c r="H38" s="72"/>
      <c r="I38" s="195"/>
      <c r="J38" s="149"/>
      <c r="K38" s="151"/>
      <c r="L38" s="96"/>
    </row>
    <row r="39" spans="1:12">
      <c r="A39" s="73"/>
      <c r="B39" s="69"/>
      <c r="C39" s="69"/>
      <c r="D39" s="70"/>
      <c r="E39" s="69"/>
      <c r="F39" s="70"/>
      <c r="G39" s="71"/>
      <c r="H39" s="72"/>
      <c r="I39" s="195"/>
      <c r="J39" s="149"/>
      <c r="K39" s="151"/>
      <c r="L39" s="96"/>
    </row>
    <row r="40" spans="1:12">
      <c r="A40" s="73"/>
      <c r="B40" s="69"/>
      <c r="C40" s="69"/>
      <c r="D40" s="70"/>
      <c r="E40" s="69"/>
      <c r="F40" s="70"/>
      <c r="G40" s="71"/>
      <c r="H40" s="72"/>
      <c r="I40" s="195"/>
      <c r="J40" s="72"/>
      <c r="K40" s="86"/>
      <c r="L40" s="96"/>
    </row>
    <row r="41" spans="1:12">
      <c r="A41" s="77" t="s">
        <v>7</v>
      </c>
      <c r="B41" s="78"/>
      <c r="C41" s="78"/>
      <c r="D41" s="78"/>
      <c r="E41" s="78"/>
      <c r="F41" s="78"/>
      <c r="G41" s="79">
        <f>SUM(G8:G40)</f>
        <v>9.5784722222222101</v>
      </c>
      <c r="H41" s="80"/>
      <c r="I41" s="80"/>
      <c r="J41" s="88">
        <f>SUM(J8:J40)</f>
        <v>14907.239999999991</v>
      </c>
      <c r="K41" s="88">
        <f>AVERAGE(K8:K40)</f>
        <v>20.704499999999985</v>
      </c>
      <c r="L41" s="89"/>
    </row>
    <row r="42" spans="1:12">
      <c r="A42" s="81" t="s">
        <v>125</v>
      </c>
      <c r="B42" s="82"/>
      <c r="C42" s="82"/>
      <c r="D42" s="82"/>
      <c r="E42" s="82"/>
      <c r="F42" s="82"/>
      <c r="G42" s="83">
        <f>G41/SUMPRODUCT((G8:G40&gt;0)*1)</f>
        <v>0.31928240740740699</v>
      </c>
      <c r="H42" s="84"/>
      <c r="I42" s="84"/>
      <c r="J42" s="84"/>
      <c r="K42" s="84">
        <f>K41/SUMPRODUCT((K8:K40&gt;0)*1)</f>
        <v>0.76683333333333281</v>
      </c>
      <c r="L42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2:D21">
    <cfRule type="cellIs" dxfId="5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ySplit="6" topLeftCell="A28" activePane="bottomLeft" state="frozen"/>
      <selection pane="bottomLeft" activeCell="N34" sqref="N3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52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MAX(K7:K38)</f>
        <v>92.4512500000031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</v>
      </c>
      <c r="E7" s="68">
        <v>46174</v>
      </c>
      <c r="F7" s="194">
        <v>0.91666666666666696</v>
      </c>
      <c r="G7" s="71">
        <f>IFERROR(((E7-C7)+(F7-D7)),"")</f>
        <v>0.91666666666666696</v>
      </c>
      <c r="H7" s="195">
        <v>3406940.86</v>
      </c>
      <c r="I7" s="195">
        <v>3406940.86</v>
      </c>
      <c r="J7" s="72">
        <f t="shared" ref="J7:J12" si="0">I7-H7</f>
        <v>0</v>
      </c>
      <c r="K7" s="86">
        <f t="shared" ref="K7:K12" si="1">J7/24</f>
        <v>0</v>
      </c>
      <c r="L7" s="598" t="s">
        <v>163</v>
      </c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</v>
      </c>
      <c r="E8" s="69">
        <f>E7+1</f>
        <v>46175</v>
      </c>
      <c r="F8" s="70">
        <v>0.91666666666666696</v>
      </c>
      <c r="G8" s="71">
        <f>IFERROR(((E8-C8)+(F8-D8)),"")</f>
        <v>0.91666666666666696</v>
      </c>
      <c r="H8" s="72">
        <f t="shared" ref="H8:H36" si="3">I7</f>
        <v>3406940.86</v>
      </c>
      <c r="I8" s="195">
        <v>3407785.31</v>
      </c>
      <c r="J8" s="72">
        <f t="shared" si="0"/>
        <v>844.45000000018626</v>
      </c>
      <c r="K8" s="86">
        <f t="shared" si="1"/>
        <v>35.185416666674428</v>
      </c>
      <c r="L8" s="9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f t="shared" ref="D9:D36" si="5">D8</f>
        <v>0</v>
      </c>
      <c r="E9" s="69">
        <f t="shared" ref="E9:E36" si="6">E8+1</f>
        <v>46176</v>
      </c>
      <c r="F9" s="70">
        <v>0.91666666666666696</v>
      </c>
      <c r="G9" s="71">
        <f>IFERROR(((E9-C9)+(F9-D9)),"")</f>
        <v>0.91666666666666696</v>
      </c>
      <c r="H9" s="72">
        <f t="shared" si="3"/>
        <v>3407785.31</v>
      </c>
      <c r="I9" s="195">
        <v>3409101.76</v>
      </c>
      <c r="J9" s="72">
        <f t="shared" ref="J9" si="7">I9-H9</f>
        <v>1316.4499999997206</v>
      </c>
      <c r="K9" s="86">
        <f t="shared" ref="K9" si="8">J9/24</f>
        <v>54.852083333321694</v>
      </c>
      <c r="L9" s="9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f t="shared" si="5"/>
        <v>0</v>
      </c>
      <c r="E10" s="69">
        <f t="shared" si="6"/>
        <v>46177</v>
      </c>
      <c r="F10" s="70">
        <v>0.91666666666666696</v>
      </c>
      <c r="G10" s="71">
        <f>IFERROR(((E10-C10)+(F10-D10)),"")</f>
        <v>0.91666666666666696</v>
      </c>
      <c r="H10" s="72">
        <f t="shared" si="3"/>
        <v>3409101.76</v>
      </c>
      <c r="I10" s="72">
        <v>3410076.38</v>
      </c>
      <c r="J10" s="72">
        <f t="shared" si="0"/>
        <v>974.62000000011176</v>
      </c>
      <c r="K10" s="86">
        <f t="shared" si="1"/>
        <v>40.609166666671321</v>
      </c>
      <c r="L10" s="9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f t="shared" si="5"/>
        <v>0</v>
      </c>
      <c r="E11" s="69">
        <f t="shared" si="6"/>
        <v>46178</v>
      </c>
      <c r="F11" s="70">
        <v>0.91666666666666696</v>
      </c>
      <c r="G11" s="71">
        <f t="shared" ref="G11:G36" si="9">IFERROR(((E11-C11)+(F11-D11)),"")</f>
        <v>0.91666666666666696</v>
      </c>
      <c r="H11" s="72">
        <f t="shared" si="3"/>
        <v>3410076.38</v>
      </c>
      <c r="I11" s="72">
        <v>3411994.27</v>
      </c>
      <c r="J11" s="72">
        <f t="shared" si="0"/>
        <v>1917.8900000001304</v>
      </c>
      <c r="K11" s="86">
        <f t="shared" si="1"/>
        <v>79.912083333338771</v>
      </c>
      <c r="L11" s="9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f t="shared" si="5"/>
        <v>0</v>
      </c>
      <c r="E12" s="69">
        <f t="shared" si="6"/>
        <v>46179</v>
      </c>
      <c r="F12" s="70">
        <v>0.91666666666666696</v>
      </c>
      <c r="G12" s="71">
        <f t="shared" si="9"/>
        <v>0.91666666666666696</v>
      </c>
      <c r="H12" s="72">
        <f t="shared" si="3"/>
        <v>3411994.27</v>
      </c>
      <c r="I12" s="72">
        <v>3411998.44</v>
      </c>
      <c r="J12" s="72">
        <f t="shared" si="0"/>
        <v>4.1699999999254942</v>
      </c>
      <c r="K12" s="86">
        <f t="shared" si="1"/>
        <v>0.17374999999689558</v>
      </c>
      <c r="L12" s="96"/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f t="shared" si="5"/>
        <v>0</v>
      </c>
      <c r="E13" s="69">
        <f t="shared" si="6"/>
        <v>46180</v>
      </c>
      <c r="F13" s="70">
        <v>0.91666666666666696</v>
      </c>
      <c r="G13" s="71">
        <f t="shared" si="9"/>
        <v>0.91666666666666696</v>
      </c>
      <c r="H13" s="72">
        <f t="shared" si="3"/>
        <v>3411998.44</v>
      </c>
      <c r="I13" s="72">
        <v>3411998.44</v>
      </c>
      <c r="J13" s="72">
        <f t="shared" ref="J13" si="10">I13-H13</f>
        <v>0</v>
      </c>
      <c r="K13" s="86">
        <f t="shared" ref="K13" si="11">J13/24</f>
        <v>0</v>
      </c>
      <c r="L13" s="617" t="s">
        <v>163</v>
      </c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f t="shared" si="5"/>
        <v>0</v>
      </c>
      <c r="E14" s="69">
        <f t="shared" si="6"/>
        <v>46181</v>
      </c>
      <c r="F14" s="70">
        <v>0.91666666666666696</v>
      </c>
      <c r="G14" s="71">
        <f t="shared" si="9"/>
        <v>0.91666666666666696</v>
      </c>
      <c r="H14" s="72">
        <f t="shared" si="3"/>
        <v>3411998.44</v>
      </c>
      <c r="I14" s="72">
        <v>3412631.94</v>
      </c>
      <c r="J14" s="72">
        <f t="shared" ref="J14" si="12">I14-H14</f>
        <v>633.5</v>
      </c>
      <c r="K14" s="86">
        <f t="shared" ref="K14" si="13">J14/24</f>
        <v>26.395833333333332</v>
      </c>
      <c r="L14" s="96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f t="shared" si="5"/>
        <v>0</v>
      </c>
      <c r="E15" s="69">
        <f t="shared" si="6"/>
        <v>46182</v>
      </c>
      <c r="F15" s="70">
        <v>0.91666666666666696</v>
      </c>
      <c r="G15" s="71">
        <f t="shared" si="9"/>
        <v>0.91666666666666696</v>
      </c>
      <c r="H15" s="72">
        <f t="shared" si="3"/>
        <v>3412631.94</v>
      </c>
      <c r="I15" s="72">
        <v>3412723.65</v>
      </c>
      <c r="J15" s="72">
        <f t="shared" ref="J15:J36" si="14">I15-H15</f>
        <v>91.709999999962747</v>
      </c>
      <c r="K15" s="86">
        <f t="shared" ref="K15:K36" si="15">J15/24</f>
        <v>3.8212499999984479</v>
      </c>
      <c r="L15" s="96" t="s">
        <v>311</v>
      </c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f t="shared" si="5"/>
        <v>0</v>
      </c>
      <c r="E16" s="69">
        <f t="shared" si="6"/>
        <v>46183</v>
      </c>
      <c r="F16" s="70">
        <v>0.91666666666666696</v>
      </c>
      <c r="G16" s="71">
        <f t="shared" si="9"/>
        <v>0.91666666666666696</v>
      </c>
      <c r="H16" s="72">
        <f t="shared" si="3"/>
        <v>3412723.65</v>
      </c>
      <c r="I16" s="72">
        <v>3414718.61</v>
      </c>
      <c r="J16" s="72">
        <f t="shared" si="14"/>
        <v>1994.9599999999627</v>
      </c>
      <c r="K16" s="86">
        <f t="shared" si="15"/>
        <v>83.123333333331786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f t="shared" si="5"/>
        <v>0</v>
      </c>
      <c r="E17" s="69">
        <f t="shared" si="6"/>
        <v>46184</v>
      </c>
      <c r="F17" s="70">
        <v>0.91666666666666696</v>
      </c>
      <c r="G17" s="71">
        <f t="shared" si="9"/>
        <v>0.91666666666666696</v>
      </c>
      <c r="H17" s="72">
        <f t="shared" si="3"/>
        <v>3414718.61</v>
      </c>
      <c r="I17" s="72">
        <v>3416338.63</v>
      </c>
      <c r="J17" s="72">
        <f t="shared" si="14"/>
        <v>1620.0200000000186</v>
      </c>
      <c r="K17" s="86">
        <f t="shared" si="15"/>
        <v>67.500833333334114</v>
      </c>
      <c r="L17" s="9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f t="shared" si="5"/>
        <v>0</v>
      </c>
      <c r="E18" s="69">
        <f t="shared" si="6"/>
        <v>46185</v>
      </c>
      <c r="F18" s="70">
        <v>0.91666666666666696</v>
      </c>
      <c r="G18" s="71">
        <f t="shared" si="9"/>
        <v>0.91666666666666696</v>
      </c>
      <c r="H18" s="72">
        <f t="shared" si="3"/>
        <v>3416338.63</v>
      </c>
      <c r="I18" s="72">
        <v>3417984.2</v>
      </c>
      <c r="J18" s="72">
        <f t="shared" ref="J18" si="16">I18-H18</f>
        <v>1645.570000000298</v>
      </c>
      <c r="K18" s="86">
        <f t="shared" ref="K18" si="17">J18/24</f>
        <v>68.565416666679084</v>
      </c>
      <c r="L18" s="9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f t="shared" si="5"/>
        <v>0</v>
      </c>
      <c r="E19" s="69">
        <f t="shared" si="6"/>
        <v>46186</v>
      </c>
      <c r="F19" s="70">
        <v>0.91666666666666696</v>
      </c>
      <c r="G19" s="71">
        <f t="shared" si="9"/>
        <v>0.91666666666666696</v>
      </c>
      <c r="H19" s="72">
        <f t="shared" si="3"/>
        <v>3417984.2</v>
      </c>
      <c r="I19" s="72">
        <v>3417984.2</v>
      </c>
      <c r="J19" s="72">
        <f t="shared" si="14"/>
        <v>0</v>
      </c>
      <c r="K19" s="86">
        <f t="shared" si="15"/>
        <v>0</v>
      </c>
      <c r="L19" s="617" t="s">
        <v>163</v>
      </c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f t="shared" si="5"/>
        <v>0</v>
      </c>
      <c r="E20" s="69">
        <f t="shared" si="6"/>
        <v>46187</v>
      </c>
      <c r="F20" s="70">
        <v>0.91666666666666696</v>
      </c>
      <c r="G20" s="71">
        <f t="shared" si="9"/>
        <v>0.91666666666666696</v>
      </c>
      <c r="H20" s="72">
        <f t="shared" si="3"/>
        <v>3417984.2</v>
      </c>
      <c r="I20" s="72">
        <v>3417984.2</v>
      </c>
      <c r="J20" s="72">
        <f t="shared" ref="J20" si="18">I20-H20</f>
        <v>0</v>
      </c>
      <c r="K20" s="86">
        <f t="shared" si="15"/>
        <v>0</v>
      </c>
      <c r="L20" s="617" t="s">
        <v>163</v>
      </c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f t="shared" si="5"/>
        <v>0</v>
      </c>
      <c r="E21" s="69">
        <f t="shared" si="6"/>
        <v>46188</v>
      </c>
      <c r="F21" s="70">
        <v>0.91666666666666696</v>
      </c>
      <c r="G21" s="71">
        <f t="shared" si="9"/>
        <v>0.91666666666666696</v>
      </c>
      <c r="H21" s="72">
        <f t="shared" si="3"/>
        <v>3417984.2</v>
      </c>
      <c r="I21" s="72">
        <v>3419162.76</v>
      </c>
      <c r="J21" s="72">
        <f t="shared" ref="J21" si="19">I21-H21</f>
        <v>1178.5599999995902</v>
      </c>
      <c r="K21" s="86">
        <f t="shared" ref="K21" si="20">J21/24</f>
        <v>49.106666666649595</v>
      </c>
      <c r="L21" s="96"/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f t="shared" si="5"/>
        <v>0</v>
      </c>
      <c r="E22" s="69">
        <f t="shared" si="6"/>
        <v>46189</v>
      </c>
      <c r="F22" s="70">
        <v>0.91666666666666696</v>
      </c>
      <c r="G22" s="71">
        <f t="shared" si="9"/>
        <v>0.91666666666666696</v>
      </c>
      <c r="H22" s="72">
        <f t="shared" si="3"/>
        <v>3419162.76</v>
      </c>
      <c r="I22" s="72">
        <v>3419199.5</v>
      </c>
      <c r="J22" s="72">
        <f t="shared" ref="J22" si="21">I22-H22</f>
        <v>36.740000000223517</v>
      </c>
      <c r="K22" s="86">
        <f t="shared" ref="K22" si="22">J22/24</f>
        <v>1.5308333333426465</v>
      </c>
      <c r="L22" s="96"/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f t="shared" si="5"/>
        <v>0</v>
      </c>
      <c r="E23" s="69">
        <f t="shared" si="6"/>
        <v>46190</v>
      </c>
      <c r="F23" s="70">
        <v>0.91666666666666696</v>
      </c>
      <c r="G23" s="71">
        <f t="shared" si="9"/>
        <v>0.91666666666666696</v>
      </c>
      <c r="H23" s="72">
        <f t="shared" si="3"/>
        <v>3419199.5</v>
      </c>
      <c r="I23" s="72">
        <v>3420012.29</v>
      </c>
      <c r="J23" s="72">
        <f t="shared" si="14"/>
        <v>812.79000000003725</v>
      </c>
      <c r="K23" s="86">
        <f t="shared" si="15"/>
        <v>33.86625000000155</v>
      </c>
      <c r="L23" s="96"/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f t="shared" si="5"/>
        <v>0</v>
      </c>
      <c r="E24" s="69">
        <f t="shared" si="6"/>
        <v>46191</v>
      </c>
      <c r="F24" s="70">
        <v>0.91666666666666696</v>
      </c>
      <c r="G24" s="71">
        <f t="shared" si="9"/>
        <v>0.91666666666666696</v>
      </c>
      <c r="H24" s="72">
        <f t="shared" si="3"/>
        <v>3420012.29</v>
      </c>
      <c r="I24" s="72">
        <v>3421156.56</v>
      </c>
      <c r="J24" s="72">
        <f t="shared" si="14"/>
        <v>1144.2700000000186</v>
      </c>
      <c r="K24" s="86">
        <f t="shared" si="15"/>
        <v>47.677916666667443</v>
      </c>
      <c r="L24" s="96"/>
    </row>
    <row r="25" spans="1:14">
      <c r="A25" s="73">
        <f t="shared" ref="A25:B36" si="23">A24+1</f>
        <v>19</v>
      </c>
      <c r="B25" s="69">
        <f t="shared" si="23"/>
        <v>46192</v>
      </c>
      <c r="C25" s="69">
        <f t="shared" si="2"/>
        <v>46192</v>
      </c>
      <c r="D25" s="70">
        <f t="shared" si="5"/>
        <v>0</v>
      </c>
      <c r="E25" s="69">
        <f t="shared" si="6"/>
        <v>46192</v>
      </c>
      <c r="F25" s="70">
        <v>0.91666666666666696</v>
      </c>
      <c r="G25" s="71">
        <f t="shared" si="9"/>
        <v>0.91666666666666696</v>
      </c>
      <c r="H25" s="72">
        <f t="shared" si="3"/>
        <v>3421156.56</v>
      </c>
      <c r="I25" s="72">
        <v>3422485.62</v>
      </c>
      <c r="J25" s="72">
        <f t="shared" si="14"/>
        <v>1329.0600000000559</v>
      </c>
      <c r="K25" s="86">
        <f t="shared" si="15"/>
        <v>55.377500000002328</v>
      </c>
      <c r="L25" s="96"/>
    </row>
    <row r="26" spans="1:14">
      <c r="A26" s="73">
        <f t="shared" si="23"/>
        <v>20</v>
      </c>
      <c r="B26" s="69">
        <f t="shared" si="23"/>
        <v>46193</v>
      </c>
      <c r="C26" s="69">
        <f t="shared" si="2"/>
        <v>46193</v>
      </c>
      <c r="D26" s="70">
        <f t="shared" si="5"/>
        <v>0</v>
      </c>
      <c r="E26" s="69">
        <f t="shared" si="6"/>
        <v>46193</v>
      </c>
      <c r="F26" s="70">
        <v>0.91666666666666696</v>
      </c>
      <c r="G26" s="71">
        <f t="shared" si="9"/>
        <v>0.91666666666666696</v>
      </c>
      <c r="H26" s="72">
        <f t="shared" si="3"/>
        <v>3422485.62</v>
      </c>
      <c r="I26" s="72">
        <v>3422485.62</v>
      </c>
      <c r="J26" s="72">
        <f t="shared" si="14"/>
        <v>0</v>
      </c>
      <c r="K26" s="86">
        <f t="shared" si="15"/>
        <v>0</v>
      </c>
      <c r="L26" s="617" t="s">
        <v>163</v>
      </c>
    </row>
    <row r="27" spans="1:14">
      <c r="A27" s="73">
        <f t="shared" si="23"/>
        <v>21</v>
      </c>
      <c r="B27" s="69">
        <f t="shared" si="23"/>
        <v>46194</v>
      </c>
      <c r="C27" s="69">
        <f t="shared" si="2"/>
        <v>46194</v>
      </c>
      <c r="D27" s="70">
        <f t="shared" si="5"/>
        <v>0</v>
      </c>
      <c r="E27" s="69">
        <f t="shared" si="6"/>
        <v>46194</v>
      </c>
      <c r="F27" s="70">
        <v>0.85416666666666663</v>
      </c>
      <c r="G27" s="71">
        <f t="shared" si="9"/>
        <v>0.85416666666666663</v>
      </c>
      <c r="H27" s="72">
        <f t="shared" si="3"/>
        <v>3422485.62</v>
      </c>
      <c r="I27" s="72">
        <v>3422485.62</v>
      </c>
      <c r="J27" s="72">
        <f t="shared" ref="J27" si="24">I27-H27</f>
        <v>0</v>
      </c>
      <c r="K27" s="86">
        <f t="shared" ref="K27" si="25">J27/24</f>
        <v>0</v>
      </c>
      <c r="L27" s="617" t="s">
        <v>163</v>
      </c>
    </row>
    <row r="28" spans="1:14">
      <c r="A28" s="73">
        <f t="shared" si="23"/>
        <v>22</v>
      </c>
      <c r="B28" s="69">
        <f t="shared" si="23"/>
        <v>46195</v>
      </c>
      <c r="C28" s="69">
        <f t="shared" si="2"/>
        <v>46195</v>
      </c>
      <c r="D28" s="70">
        <f t="shared" si="5"/>
        <v>0</v>
      </c>
      <c r="E28" s="69">
        <f t="shared" si="6"/>
        <v>46195</v>
      </c>
      <c r="F28" s="70">
        <v>0.91666666666666696</v>
      </c>
      <c r="G28" s="71">
        <f t="shared" si="9"/>
        <v>0.91666666666666696</v>
      </c>
      <c r="H28" s="72">
        <f t="shared" si="3"/>
        <v>3422485.62</v>
      </c>
      <c r="I28" s="558">
        <v>3423969.03</v>
      </c>
      <c r="J28" s="72">
        <f t="shared" si="14"/>
        <v>1483.4099999996834</v>
      </c>
      <c r="K28" s="86">
        <f t="shared" si="15"/>
        <v>61.808749999986809</v>
      </c>
      <c r="L28" s="96"/>
    </row>
    <row r="29" spans="1:14">
      <c r="A29" s="73">
        <f t="shared" si="23"/>
        <v>23</v>
      </c>
      <c r="B29" s="69">
        <f t="shared" si="23"/>
        <v>46196</v>
      </c>
      <c r="C29" s="69">
        <f t="shared" si="2"/>
        <v>46196</v>
      </c>
      <c r="D29" s="70">
        <f t="shared" si="5"/>
        <v>0</v>
      </c>
      <c r="E29" s="69">
        <f t="shared" si="6"/>
        <v>46196</v>
      </c>
      <c r="F29" s="70">
        <v>0.91666666666666696</v>
      </c>
      <c r="G29" s="71">
        <f t="shared" si="9"/>
        <v>0.91666666666666696</v>
      </c>
      <c r="H29" s="72">
        <f t="shared" si="3"/>
        <v>3423969.03</v>
      </c>
      <c r="I29" s="72">
        <v>3425130.31</v>
      </c>
      <c r="J29" s="72">
        <f t="shared" si="14"/>
        <v>1161.2800000002608</v>
      </c>
      <c r="K29" s="86">
        <f t="shared" si="15"/>
        <v>48.386666666677534</v>
      </c>
      <c r="L29" s="96"/>
    </row>
    <row r="30" spans="1:14">
      <c r="A30" s="73">
        <f t="shared" si="23"/>
        <v>24</v>
      </c>
      <c r="B30" s="69">
        <f t="shared" si="23"/>
        <v>46197</v>
      </c>
      <c r="C30" s="69">
        <f t="shared" si="2"/>
        <v>46197</v>
      </c>
      <c r="D30" s="70">
        <f t="shared" si="5"/>
        <v>0</v>
      </c>
      <c r="E30" s="69">
        <f t="shared" si="6"/>
        <v>46197</v>
      </c>
      <c r="F30" s="70">
        <v>0.91666666666666696</v>
      </c>
      <c r="G30" s="71">
        <f t="shared" si="9"/>
        <v>0.91666666666666696</v>
      </c>
      <c r="H30" s="72">
        <f t="shared" si="3"/>
        <v>3425130.31</v>
      </c>
      <c r="I30" s="72">
        <v>3427349.14</v>
      </c>
      <c r="J30" s="72">
        <f t="shared" si="14"/>
        <v>2218.8300000000745</v>
      </c>
      <c r="K30" s="86">
        <f t="shared" si="15"/>
        <v>92.4512500000031</v>
      </c>
      <c r="L30" s="96"/>
    </row>
    <row r="31" spans="1:14">
      <c r="A31" s="73">
        <f t="shared" si="23"/>
        <v>25</v>
      </c>
      <c r="B31" s="69">
        <f t="shared" si="23"/>
        <v>46198</v>
      </c>
      <c r="C31" s="69">
        <f t="shared" si="2"/>
        <v>46198</v>
      </c>
      <c r="D31" s="70">
        <f t="shared" si="5"/>
        <v>0</v>
      </c>
      <c r="E31" s="69">
        <f t="shared" si="6"/>
        <v>46198</v>
      </c>
      <c r="F31" s="70">
        <v>0.91666666666666696</v>
      </c>
      <c r="G31" s="71">
        <f t="shared" si="9"/>
        <v>0.91666666666666696</v>
      </c>
      <c r="H31" s="72">
        <f t="shared" si="3"/>
        <v>3427349.14</v>
      </c>
      <c r="I31" s="72">
        <v>3429032.42</v>
      </c>
      <c r="J31" s="72">
        <f t="shared" si="14"/>
        <v>1683.2799999997951</v>
      </c>
      <c r="K31" s="86">
        <f t="shared" si="15"/>
        <v>70.13666666665813</v>
      </c>
      <c r="L31" s="503"/>
    </row>
    <row r="32" spans="1:14">
      <c r="A32" s="73">
        <f t="shared" si="23"/>
        <v>26</v>
      </c>
      <c r="B32" s="69">
        <f t="shared" si="23"/>
        <v>46199</v>
      </c>
      <c r="C32" s="69">
        <f t="shared" si="2"/>
        <v>46199</v>
      </c>
      <c r="D32" s="70">
        <f t="shared" si="5"/>
        <v>0</v>
      </c>
      <c r="E32" s="69">
        <f t="shared" si="6"/>
        <v>46199</v>
      </c>
      <c r="F32" s="70">
        <v>0.91666666666666696</v>
      </c>
      <c r="G32" s="71">
        <f t="shared" si="9"/>
        <v>0.91666666666666696</v>
      </c>
      <c r="H32" s="72">
        <f t="shared" si="3"/>
        <v>3429032.42</v>
      </c>
      <c r="I32" s="72">
        <v>3430690.06</v>
      </c>
      <c r="J32" s="72">
        <f t="shared" ref="J32" si="26">I32-H32</f>
        <v>1657.6400000001304</v>
      </c>
      <c r="K32" s="86">
        <f t="shared" ref="K32" si="27">J32/24</f>
        <v>69.068333333338771</v>
      </c>
      <c r="L32" s="503"/>
    </row>
    <row r="33" spans="1:12">
      <c r="A33" s="73">
        <f t="shared" si="23"/>
        <v>27</v>
      </c>
      <c r="B33" s="69">
        <f t="shared" si="23"/>
        <v>46200</v>
      </c>
      <c r="C33" s="69">
        <f t="shared" si="2"/>
        <v>46200</v>
      </c>
      <c r="D33" s="70">
        <f t="shared" si="5"/>
        <v>0</v>
      </c>
      <c r="E33" s="69">
        <f t="shared" si="6"/>
        <v>46200</v>
      </c>
      <c r="F33" s="70">
        <v>0.91666666666666696</v>
      </c>
      <c r="G33" s="71">
        <f t="shared" si="9"/>
        <v>0.91666666666666696</v>
      </c>
      <c r="H33" s="72">
        <f t="shared" si="3"/>
        <v>3430690.06</v>
      </c>
      <c r="I33" s="72">
        <v>3430690.06</v>
      </c>
      <c r="J33" s="72">
        <f t="shared" ref="J33" si="28">I33-H33</f>
        <v>0</v>
      </c>
      <c r="K33" s="86">
        <f t="shared" ref="K33" si="29">J33/24</f>
        <v>0</v>
      </c>
      <c r="L33" s="617" t="s">
        <v>163</v>
      </c>
    </row>
    <row r="34" spans="1:12">
      <c r="A34" s="73">
        <f t="shared" si="23"/>
        <v>28</v>
      </c>
      <c r="B34" s="69">
        <f t="shared" si="23"/>
        <v>46201</v>
      </c>
      <c r="C34" s="69">
        <f t="shared" si="2"/>
        <v>46201</v>
      </c>
      <c r="D34" s="70">
        <f t="shared" si="5"/>
        <v>0</v>
      </c>
      <c r="E34" s="69">
        <f t="shared" si="6"/>
        <v>46201</v>
      </c>
      <c r="F34" s="70">
        <v>0.91666666666666696</v>
      </c>
      <c r="G34" s="71">
        <f t="shared" si="9"/>
        <v>0.91666666666666696</v>
      </c>
      <c r="H34" s="72">
        <f t="shared" si="3"/>
        <v>3430690.06</v>
      </c>
      <c r="I34" s="72">
        <v>3430690.06</v>
      </c>
      <c r="J34" s="72">
        <f t="shared" si="14"/>
        <v>0</v>
      </c>
      <c r="K34" s="86">
        <f t="shared" si="15"/>
        <v>0</v>
      </c>
      <c r="L34" s="617" t="s">
        <v>163</v>
      </c>
    </row>
    <row r="35" spans="1:12">
      <c r="A35" s="73">
        <f t="shared" si="23"/>
        <v>29</v>
      </c>
      <c r="B35" s="69">
        <f t="shared" si="23"/>
        <v>46202</v>
      </c>
      <c r="C35" s="69">
        <f t="shared" si="2"/>
        <v>46202</v>
      </c>
      <c r="D35" s="70">
        <f t="shared" si="5"/>
        <v>0</v>
      </c>
      <c r="E35" s="69">
        <f t="shared" si="6"/>
        <v>46202</v>
      </c>
      <c r="F35" s="70">
        <v>0.91666666666666696</v>
      </c>
      <c r="G35" s="71">
        <f t="shared" si="9"/>
        <v>0.91666666666666696</v>
      </c>
      <c r="H35" s="72">
        <f t="shared" si="3"/>
        <v>3430690.06</v>
      </c>
      <c r="I35" s="195">
        <v>3431824.37</v>
      </c>
      <c r="J35" s="72">
        <f t="shared" si="14"/>
        <v>1134.3100000000559</v>
      </c>
      <c r="K35" s="86">
        <f t="shared" si="15"/>
        <v>47.262916666668993</v>
      </c>
      <c r="L35" s="96"/>
    </row>
    <row r="36" spans="1:12">
      <c r="A36" s="73">
        <f t="shared" si="23"/>
        <v>30</v>
      </c>
      <c r="B36" s="69">
        <f t="shared" si="23"/>
        <v>46203</v>
      </c>
      <c r="C36" s="69">
        <f t="shared" si="2"/>
        <v>46203</v>
      </c>
      <c r="D36" s="70">
        <f t="shared" si="5"/>
        <v>0</v>
      </c>
      <c r="E36" s="69">
        <f t="shared" si="6"/>
        <v>46203</v>
      </c>
      <c r="F36" s="70">
        <v>1</v>
      </c>
      <c r="G36" s="71">
        <f t="shared" si="9"/>
        <v>1</v>
      </c>
      <c r="H36" s="72">
        <f t="shared" si="3"/>
        <v>3431824.37</v>
      </c>
      <c r="I36" s="195">
        <v>3433049.34</v>
      </c>
      <c r="J36" s="72">
        <f t="shared" si="14"/>
        <v>1224.9699999997392</v>
      </c>
      <c r="K36" s="86">
        <f t="shared" si="15"/>
        <v>51.040416666655801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3"/>
      <c r="B38" s="69"/>
      <c r="C38" s="69"/>
      <c r="D38" s="70"/>
      <c r="E38" s="69"/>
      <c r="F38" s="70"/>
      <c r="G38" s="71"/>
      <c r="H38" s="72"/>
      <c r="I38" s="195"/>
      <c r="J38" s="72"/>
      <c r="K38" s="86"/>
      <c r="L38" s="96"/>
    </row>
    <row r="39" spans="1:12">
      <c r="A39" s="77" t="s">
        <v>7</v>
      </c>
      <c r="B39" s="78"/>
      <c r="C39" s="78"/>
      <c r="D39" s="78"/>
      <c r="E39" s="78"/>
      <c r="F39" s="78"/>
      <c r="G39" s="79">
        <f>SUM(G7:G38)</f>
        <v>27.520833333333361</v>
      </c>
      <c r="H39" s="80"/>
      <c r="I39" s="80"/>
      <c r="J39" s="88">
        <f>SUM(J7:J38)</f>
        <v>26108.479999999981</v>
      </c>
      <c r="K39" s="88">
        <f>AVERAGE(K7:K38)</f>
        <v>36.261777777777752</v>
      </c>
      <c r="L39" s="89"/>
    </row>
    <row r="40" spans="1:12">
      <c r="A40" s="81" t="s">
        <v>125</v>
      </c>
      <c r="B40" s="82"/>
      <c r="C40" s="82"/>
      <c r="D40" s="82"/>
      <c r="E40" s="82"/>
      <c r="F40" s="82"/>
      <c r="G40" s="83">
        <f>G39/SUMPRODUCT((G7:G38&gt;0)*1)</f>
        <v>0.91736111111111207</v>
      </c>
      <c r="H40" s="84"/>
      <c r="I40" s="84"/>
      <c r="J40" s="84"/>
      <c r="K40" s="84">
        <f>K39/SUMPRODUCT((K7:K38&gt;0)*1)</f>
        <v>1.648262626262625</v>
      </c>
      <c r="L40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4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85" zoomScaleNormal="85" workbookViewId="0">
      <pane xSplit="2" ySplit="6" topLeftCell="C22" activePane="bottomRight" state="frozen"/>
      <selection pane="topRight"/>
      <selection pane="bottomLeft"/>
      <selection pane="bottomRight" activeCell="L33" sqref="L33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53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124.84208333333299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70">
        <v>0</v>
      </c>
      <c r="E7" s="68">
        <f>C7+1</f>
        <v>46175</v>
      </c>
      <c r="F7" s="70">
        <v>0</v>
      </c>
      <c r="G7" s="71">
        <f>IFERROR(((E7-C7)+(F7-D7)),"")</f>
        <v>1</v>
      </c>
      <c r="H7" s="195">
        <v>0</v>
      </c>
      <c r="I7" s="195">
        <v>1889.32</v>
      </c>
      <c r="J7" s="72">
        <f t="shared" ref="J7:J12" si="0">I7-H7</f>
        <v>1889.32</v>
      </c>
      <c r="K7" s="86">
        <f t="shared" ref="K7:K12" si="1">J7/24</f>
        <v>78.721666666666664</v>
      </c>
      <c r="L7" s="578" t="s">
        <v>246</v>
      </c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</v>
      </c>
      <c r="E8" s="69">
        <f>C8+1</f>
        <v>46176</v>
      </c>
      <c r="F8" s="70">
        <v>0</v>
      </c>
      <c r="G8" s="71">
        <f>IFERROR(((E8-C8)+(F8-D8)),"")</f>
        <v>1</v>
      </c>
      <c r="H8" s="72">
        <f t="shared" ref="H8:H36" si="3">I7</f>
        <v>1889.32</v>
      </c>
      <c r="I8" s="195">
        <v>3999.67</v>
      </c>
      <c r="J8" s="72">
        <f t="shared" si="0"/>
        <v>2110.3500000000004</v>
      </c>
      <c r="K8" s="86">
        <f t="shared" si="1"/>
        <v>87.93125000000002</v>
      </c>
      <c r="L8" s="9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f t="shared" ref="D9:D36" si="5">D8</f>
        <v>0</v>
      </c>
      <c r="E9" s="69">
        <f t="shared" ref="E9:E36" si="6">C9+1</f>
        <v>46177</v>
      </c>
      <c r="F9" s="70">
        <v>0</v>
      </c>
      <c r="G9" s="71">
        <f>IFERROR(((E9-C9)+(F9-D9)),"")</f>
        <v>1</v>
      </c>
      <c r="H9" s="72">
        <f t="shared" si="3"/>
        <v>3999.67</v>
      </c>
      <c r="I9" s="72">
        <v>6138.94</v>
      </c>
      <c r="J9" s="72">
        <f t="shared" si="0"/>
        <v>2139.2699999999995</v>
      </c>
      <c r="K9" s="86">
        <f t="shared" si="1"/>
        <v>89.136249999999976</v>
      </c>
      <c r="L9" s="9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f t="shared" si="5"/>
        <v>0</v>
      </c>
      <c r="E10" s="69">
        <f t="shared" si="6"/>
        <v>46178</v>
      </c>
      <c r="F10" s="70">
        <v>0</v>
      </c>
      <c r="G10" s="71">
        <f>IFERROR(((E10-C10)+(F10-D10)),"")</f>
        <v>1</v>
      </c>
      <c r="H10" s="72">
        <f t="shared" si="3"/>
        <v>6138.94</v>
      </c>
      <c r="I10" s="72">
        <v>8871.52</v>
      </c>
      <c r="J10" s="72">
        <f t="shared" si="0"/>
        <v>2732.5800000000008</v>
      </c>
      <c r="K10" s="86">
        <f t="shared" si="1"/>
        <v>113.85750000000003</v>
      </c>
      <c r="L10" s="3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f t="shared" si="5"/>
        <v>0</v>
      </c>
      <c r="E11" s="69">
        <f t="shared" si="6"/>
        <v>46179</v>
      </c>
      <c r="F11" s="70">
        <v>0</v>
      </c>
      <c r="G11" s="71">
        <f t="shared" ref="G11:G36" si="7">IFERROR(((E11-C11)+(F11-D11)),"")</f>
        <v>1</v>
      </c>
      <c r="H11" s="72">
        <f t="shared" si="3"/>
        <v>8871.52</v>
      </c>
      <c r="I11" s="72">
        <v>11691</v>
      </c>
      <c r="J11" s="72">
        <f t="shared" si="0"/>
        <v>2819.4799999999996</v>
      </c>
      <c r="K11" s="86">
        <f t="shared" si="1"/>
        <v>117.47833333333331</v>
      </c>
      <c r="L11" s="9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f t="shared" si="5"/>
        <v>0</v>
      </c>
      <c r="E12" s="69">
        <f t="shared" si="6"/>
        <v>46180</v>
      </c>
      <c r="F12" s="70">
        <v>0</v>
      </c>
      <c r="G12" s="71">
        <f t="shared" si="7"/>
        <v>1</v>
      </c>
      <c r="H12" s="72">
        <f t="shared" si="3"/>
        <v>11691</v>
      </c>
      <c r="I12" s="72">
        <v>14206.02</v>
      </c>
      <c r="J12" s="72">
        <f t="shared" si="0"/>
        <v>2515.0200000000004</v>
      </c>
      <c r="K12" s="86">
        <f t="shared" si="1"/>
        <v>104.79250000000002</v>
      </c>
      <c r="L12" s="96"/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f t="shared" si="5"/>
        <v>0</v>
      </c>
      <c r="E13" s="69">
        <f t="shared" si="6"/>
        <v>46181</v>
      </c>
      <c r="F13" s="70">
        <v>0</v>
      </c>
      <c r="G13" s="71">
        <f t="shared" si="7"/>
        <v>1</v>
      </c>
      <c r="H13" s="72">
        <f t="shared" si="3"/>
        <v>14206.02</v>
      </c>
      <c r="I13" s="72">
        <v>16862.7</v>
      </c>
      <c r="J13" s="72">
        <f t="shared" ref="J13" si="8">I13-H13</f>
        <v>2656.6800000000003</v>
      </c>
      <c r="K13" s="86">
        <f t="shared" ref="K13" si="9">J13/24</f>
        <v>110.69500000000001</v>
      </c>
      <c r="L13" s="96"/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f t="shared" si="5"/>
        <v>0</v>
      </c>
      <c r="E14" s="69">
        <f t="shared" si="6"/>
        <v>46182</v>
      </c>
      <c r="F14" s="70">
        <v>0</v>
      </c>
      <c r="G14" s="71">
        <f t="shared" si="7"/>
        <v>1</v>
      </c>
      <c r="H14" s="72">
        <f t="shared" si="3"/>
        <v>16862.7</v>
      </c>
      <c r="I14" s="72">
        <v>19552.8</v>
      </c>
      <c r="J14" s="72">
        <f t="shared" ref="J14" si="10">I14-H14</f>
        <v>2690.0999999999985</v>
      </c>
      <c r="K14" s="86">
        <f t="shared" ref="K14" si="11">J14/24</f>
        <v>112.08749999999993</v>
      </c>
      <c r="L14" s="96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f t="shared" si="5"/>
        <v>0</v>
      </c>
      <c r="E15" s="69">
        <f t="shared" si="6"/>
        <v>46183</v>
      </c>
      <c r="F15" s="70">
        <v>0</v>
      </c>
      <c r="G15" s="71">
        <f t="shared" si="7"/>
        <v>1</v>
      </c>
      <c r="H15" s="72">
        <f t="shared" si="3"/>
        <v>19552.8</v>
      </c>
      <c r="I15" s="72">
        <v>22381.85</v>
      </c>
      <c r="J15" s="72">
        <f t="shared" ref="J15:J36" si="12">I15-H15</f>
        <v>2829.0499999999993</v>
      </c>
      <c r="K15" s="86">
        <f t="shared" ref="K15:K36" si="13">J15/24</f>
        <v>117.8770833333333</v>
      </c>
      <c r="L15" s="96"/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f t="shared" si="5"/>
        <v>0</v>
      </c>
      <c r="E16" s="69">
        <f t="shared" si="6"/>
        <v>46184</v>
      </c>
      <c r="F16" s="70">
        <v>0</v>
      </c>
      <c r="G16" s="71">
        <f t="shared" si="7"/>
        <v>1</v>
      </c>
      <c r="H16" s="72">
        <f t="shared" si="3"/>
        <v>22381.85</v>
      </c>
      <c r="I16" s="72">
        <v>25306.54</v>
      </c>
      <c r="J16" s="72">
        <f t="shared" si="12"/>
        <v>2924.6900000000023</v>
      </c>
      <c r="K16" s="86">
        <f t="shared" si="13"/>
        <v>121.86208333333343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f t="shared" si="5"/>
        <v>0</v>
      </c>
      <c r="E17" s="69">
        <f t="shared" si="6"/>
        <v>46185</v>
      </c>
      <c r="F17" s="70">
        <v>0</v>
      </c>
      <c r="G17" s="71">
        <f t="shared" si="7"/>
        <v>1</v>
      </c>
      <c r="H17" s="72">
        <f t="shared" si="3"/>
        <v>25306.54</v>
      </c>
      <c r="I17" s="72">
        <v>28126.38</v>
      </c>
      <c r="J17" s="72">
        <f t="shared" si="12"/>
        <v>2819.84</v>
      </c>
      <c r="K17" s="86">
        <f t="shared" si="13"/>
        <v>117.49333333333334</v>
      </c>
      <c r="L17" s="9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f t="shared" si="5"/>
        <v>0</v>
      </c>
      <c r="E18" s="69">
        <f t="shared" si="6"/>
        <v>46186</v>
      </c>
      <c r="F18" s="70">
        <v>0</v>
      </c>
      <c r="G18" s="71">
        <f t="shared" si="7"/>
        <v>1</v>
      </c>
      <c r="H18" s="72">
        <f t="shared" si="3"/>
        <v>28126.38</v>
      </c>
      <c r="I18" s="72">
        <v>30984.94</v>
      </c>
      <c r="J18" s="72">
        <f t="shared" si="12"/>
        <v>2858.5599999999977</v>
      </c>
      <c r="K18" s="86">
        <f t="shared" si="13"/>
        <v>119.10666666666657</v>
      </c>
      <c r="L18" s="9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f t="shared" si="5"/>
        <v>0</v>
      </c>
      <c r="E19" s="69">
        <f t="shared" si="6"/>
        <v>46187</v>
      </c>
      <c r="F19" s="70">
        <v>0</v>
      </c>
      <c r="G19" s="71">
        <f t="shared" si="7"/>
        <v>1</v>
      </c>
      <c r="H19" s="72">
        <f t="shared" si="3"/>
        <v>30984.94</v>
      </c>
      <c r="I19" s="72">
        <v>33815.040000000001</v>
      </c>
      <c r="J19" s="72">
        <f t="shared" si="12"/>
        <v>2830.1000000000022</v>
      </c>
      <c r="K19" s="86">
        <f t="shared" si="13"/>
        <v>117.92083333333342</v>
      </c>
      <c r="L19" s="96"/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f t="shared" si="5"/>
        <v>0</v>
      </c>
      <c r="E20" s="69">
        <f t="shared" si="6"/>
        <v>46188</v>
      </c>
      <c r="F20" s="70">
        <v>0</v>
      </c>
      <c r="G20" s="71">
        <f t="shared" si="7"/>
        <v>1</v>
      </c>
      <c r="H20" s="72">
        <f t="shared" si="3"/>
        <v>33815.040000000001</v>
      </c>
      <c r="I20" s="72">
        <v>36454</v>
      </c>
      <c r="J20" s="72">
        <f t="shared" si="12"/>
        <v>2638.9599999999991</v>
      </c>
      <c r="K20" s="86">
        <f t="shared" si="13"/>
        <v>109.95666666666664</v>
      </c>
      <c r="L20" s="96"/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f t="shared" si="5"/>
        <v>0</v>
      </c>
      <c r="E21" s="69">
        <f t="shared" si="6"/>
        <v>46189</v>
      </c>
      <c r="F21" s="70">
        <v>0</v>
      </c>
      <c r="G21" s="71">
        <f t="shared" si="7"/>
        <v>1</v>
      </c>
      <c r="H21" s="72">
        <f t="shared" si="3"/>
        <v>36454</v>
      </c>
      <c r="I21" s="72">
        <v>39159.300000000003</v>
      </c>
      <c r="J21" s="72">
        <f t="shared" si="12"/>
        <v>2705.3000000000029</v>
      </c>
      <c r="K21" s="86">
        <f t="shared" si="13"/>
        <v>112.72083333333346</v>
      </c>
      <c r="L21" s="96"/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f t="shared" si="5"/>
        <v>0</v>
      </c>
      <c r="E22" s="69">
        <f t="shared" si="6"/>
        <v>46190</v>
      </c>
      <c r="F22" s="70">
        <v>0</v>
      </c>
      <c r="G22" s="71">
        <f t="shared" si="7"/>
        <v>1</v>
      </c>
      <c r="H22" s="72">
        <f t="shared" si="3"/>
        <v>39159.300000000003</v>
      </c>
      <c r="I22" s="72">
        <v>41696.33</v>
      </c>
      <c r="J22" s="72">
        <f t="shared" si="12"/>
        <v>2537.0299999999988</v>
      </c>
      <c r="K22" s="86">
        <f t="shared" si="13"/>
        <v>105.70958333333328</v>
      </c>
      <c r="L22" s="96"/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f t="shared" si="5"/>
        <v>0</v>
      </c>
      <c r="E23" s="69">
        <f t="shared" si="6"/>
        <v>46191</v>
      </c>
      <c r="F23" s="70">
        <v>0</v>
      </c>
      <c r="G23" s="71">
        <f t="shared" si="7"/>
        <v>1</v>
      </c>
      <c r="H23" s="72">
        <f t="shared" si="3"/>
        <v>41696.33</v>
      </c>
      <c r="I23" s="72">
        <v>44555.03</v>
      </c>
      <c r="J23" s="72">
        <f t="shared" si="12"/>
        <v>2858.6999999999971</v>
      </c>
      <c r="K23" s="86">
        <f t="shared" si="13"/>
        <v>119.11249999999988</v>
      </c>
      <c r="L23" s="96"/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f t="shared" si="5"/>
        <v>0</v>
      </c>
      <c r="E24" s="69">
        <f t="shared" si="6"/>
        <v>46192</v>
      </c>
      <c r="F24" s="70">
        <v>0</v>
      </c>
      <c r="G24" s="71">
        <f t="shared" si="7"/>
        <v>1</v>
      </c>
      <c r="H24" s="72">
        <f t="shared" si="3"/>
        <v>44555.03</v>
      </c>
      <c r="I24" s="72">
        <v>47254.25</v>
      </c>
      <c r="J24" s="72">
        <f t="shared" si="12"/>
        <v>2699.2200000000012</v>
      </c>
      <c r="K24" s="86">
        <f t="shared" si="13"/>
        <v>112.46750000000004</v>
      </c>
      <c r="L24" s="96"/>
    </row>
    <row r="25" spans="1:14">
      <c r="A25" s="73">
        <f t="shared" ref="A25:B36" si="14">A24+1</f>
        <v>19</v>
      </c>
      <c r="B25" s="69">
        <f t="shared" si="14"/>
        <v>46192</v>
      </c>
      <c r="C25" s="69">
        <f t="shared" si="2"/>
        <v>46192</v>
      </c>
      <c r="D25" s="70">
        <f t="shared" si="5"/>
        <v>0</v>
      </c>
      <c r="E25" s="69">
        <f t="shared" si="6"/>
        <v>46193</v>
      </c>
      <c r="F25" s="70">
        <v>0</v>
      </c>
      <c r="G25" s="71">
        <f t="shared" si="7"/>
        <v>1</v>
      </c>
      <c r="H25" s="72">
        <f t="shared" si="3"/>
        <v>47254.25</v>
      </c>
      <c r="I25" s="72">
        <v>50186.51</v>
      </c>
      <c r="J25" s="72">
        <f t="shared" si="12"/>
        <v>2932.260000000002</v>
      </c>
      <c r="K25" s="86">
        <f t="shared" si="13"/>
        <v>122.17750000000008</v>
      </c>
      <c r="L25" s="96"/>
    </row>
    <row r="26" spans="1:14">
      <c r="A26" s="73">
        <f t="shared" si="14"/>
        <v>20</v>
      </c>
      <c r="B26" s="69">
        <f t="shared" si="14"/>
        <v>46193</v>
      </c>
      <c r="C26" s="69">
        <f t="shared" si="2"/>
        <v>46193</v>
      </c>
      <c r="D26" s="70">
        <f t="shared" si="5"/>
        <v>0</v>
      </c>
      <c r="E26" s="69">
        <f t="shared" si="6"/>
        <v>46194</v>
      </c>
      <c r="F26" s="70">
        <v>0</v>
      </c>
      <c r="G26" s="71">
        <f t="shared" si="7"/>
        <v>1</v>
      </c>
      <c r="H26" s="72">
        <f t="shared" si="3"/>
        <v>50186.51</v>
      </c>
      <c r="I26" s="72">
        <v>53072.76</v>
      </c>
      <c r="J26" s="72">
        <f t="shared" si="12"/>
        <v>2886.25</v>
      </c>
      <c r="K26" s="86">
        <f t="shared" si="13"/>
        <v>120.26041666666667</v>
      </c>
      <c r="L26" s="96"/>
    </row>
    <row r="27" spans="1:14">
      <c r="A27" s="73">
        <f t="shared" si="14"/>
        <v>21</v>
      </c>
      <c r="B27" s="69">
        <f t="shared" si="14"/>
        <v>46194</v>
      </c>
      <c r="C27" s="69">
        <f t="shared" si="2"/>
        <v>46194</v>
      </c>
      <c r="D27" s="70">
        <f t="shared" si="5"/>
        <v>0</v>
      </c>
      <c r="E27" s="69">
        <f t="shared" si="6"/>
        <v>46195</v>
      </c>
      <c r="F27" s="70">
        <v>0</v>
      </c>
      <c r="G27" s="71">
        <f t="shared" si="7"/>
        <v>1</v>
      </c>
      <c r="H27" s="72">
        <f t="shared" si="3"/>
        <v>53072.76</v>
      </c>
      <c r="I27" s="72">
        <v>55646.26</v>
      </c>
      <c r="J27" s="72">
        <f t="shared" si="12"/>
        <v>2573.5</v>
      </c>
      <c r="K27" s="86">
        <f t="shared" si="13"/>
        <v>107.22916666666667</v>
      </c>
      <c r="L27" s="96"/>
    </row>
    <row r="28" spans="1:14">
      <c r="A28" s="73">
        <f t="shared" si="14"/>
        <v>22</v>
      </c>
      <c r="B28" s="69">
        <f t="shared" si="14"/>
        <v>46195</v>
      </c>
      <c r="C28" s="69">
        <f t="shared" si="2"/>
        <v>46195</v>
      </c>
      <c r="D28" s="70">
        <f t="shared" si="5"/>
        <v>0</v>
      </c>
      <c r="E28" s="69">
        <f t="shared" si="6"/>
        <v>46196</v>
      </c>
      <c r="F28" s="70">
        <v>0</v>
      </c>
      <c r="G28" s="71">
        <f t="shared" si="7"/>
        <v>1</v>
      </c>
      <c r="H28" s="72">
        <f t="shared" si="3"/>
        <v>55646.26</v>
      </c>
      <c r="I28" s="72">
        <v>58333.72</v>
      </c>
      <c r="J28" s="72">
        <f t="shared" si="12"/>
        <v>2687.4599999999991</v>
      </c>
      <c r="K28" s="86">
        <f t="shared" si="13"/>
        <v>111.97749999999996</v>
      </c>
      <c r="L28" s="96"/>
    </row>
    <row r="29" spans="1:14">
      <c r="A29" s="73">
        <f t="shared" si="14"/>
        <v>23</v>
      </c>
      <c r="B29" s="69">
        <f t="shared" si="14"/>
        <v>46196</v>
      </c>
      <c r="C29" s="69">
        <f t="shared" si="2"/>
        <v>46196</v>
      </c>
      <c r="D29" s="70">
        <f t="shared" si="5"/>
        <v>0</v>
      </c>
      <c r="E29" s="69">
        <f t="shared" si="6"/>
        <v>46197</v>
      </c>
      <c r="F29" s="70">
        <v>0</v>
      </c>
      <c r="G29" s="71">
        <f t="shared" si="7"/>
        <v>1</v>
      </c>
      <c r="H29" s="72">
        <f t="shared" si="3"/>
        <v>58333.72</v>
      </c>
      <c r="I29" s="72">
        <v>61160.42</v>
      </c>
      <c r="J29" s="72">
        <f t="shared" si="12"/>
        <v>2826.6999999999971</v>
      </c>
      <c r="K29" s="86">
        <f t="shared" si="13"/>
        <v>117.77916666666654</v>
      </c>
      <c r="L29" s="96"/>
    </row>
    <row r="30" spans="1:14">
      <c r="A30" s="73">
        <f t="shared" si="14"/>
        <v>24</v>
      </c>
      <c r="B30" s="69">
        <f t="shared" si="14"/>
        <v>46197</v>
      </c>
      <c r="C30" s="69">
        <f t="shared" si="2"/>
        <v>46197</v>
      </c>
      <c r="D30" s="70">
        <f t="shared" si="5"/>
        <v>0</v>
      </c>
      <c r="E30" s="69">
        <f t="shared" si="6"/>
        <v>46198</v>
      </c>
      <c r="F30" s="70">
        <v>0</v>
      </c>
      <c r="G30" s="71">
        <f t="shared" si="7"/>
        <v>1</v>
      </c>
      <c r="H30" s="72">
        <f t="shared" si="3"/>
        <v>61160.42</v>
      </c>
      <c r="I30" s="72">
        <v>63963.64</v>
      </c>
      <c r="J30" s="72">
        <f t="shared" si="12"/>
        <v>2803.2200000000012</v>
      </c>
      <c r="K30" s="86">
        <f t="shared" si="13"/>
        <v>116.80083333333339</v>
      </c>
      <c r="L30" s="96"/>
    </row>
    <row r="31" spans="1:14">
      <c r="A31" s="73">
        <f t="shared" si="14"/>
        <v>25</v>
      </c>
      <c r="B31" s="69">
        <f t="shared" si="14"/>
        <v>46198</v>
      </c>
      <c r="C31" s="69">
        <f t="shared" si="2"/>
        <v>46198</v>
      </c>
      <c r="D31" s="70">
        <f t="shared" si="5"/>
        <v>0</v>
      </c>
      <c r="E31" s="69">
        <f t="shared" si="6"/>
        <v>46199</v>
      </c>
      <c r="F31" s="70">
        <v>0</v>
      </c>
      <c r="G31" s="71">
        <f t="shared" si="7"/>
        <v>1</v>
      </c>
      <c r="H31" s="72">
        <f t="shared" si="3"/>
        <v>63963.64</v>
      </c>
      <c r="I31" s="72">
        <v>66760.25</v>
      </c>
      <c r="J31" s="72">
        <f t="shared" si="12"/>
        <v>2796.6100000000006</v>
      </c>
      <c r="K31" s="86">
        <f t="shared" si="13"/>
        <v>116.52541666666669</v>
      </c>
      <c r="L31" s="96"/>
    </row>
    <row r="32" spans="1:14">
      <c r="A32" s="73">
        <f t="shared" si="14"/>
        <v>26</v>
      </c>
      <c r="B32" s="69">
        <f t="shared" si="14"/>
        <v>46199</v>
      </c>
      <c r="C32" s="69">
        <f t="shared" si="2"/>
        <v>46199</v>
      </c>
      <c r="D32" s="70">
        <f t="shared" si="5"/>
        <v>0</v>
      </c>
      <c r="E32" s="69">
        <f t="shared" si="6"/>
        <v>46200</v>
      </c>
      <c r="F32" s="70">
        <v>0</v>
      </c>
      <c r="G32" s="71">
        <f t="shared" si="7"/>
        <v>1</v>
      </c>
      <c r="H32" s="72">
        <f t="shared" si="3"/>
        <v>66760.25</v>
      </c>
      <c r="I32" s="72">
        <v>69602.94</v>
      </c>
      <c r="J32" s="72">
        <f t="shared" si="12"/>
        <v>2842.6900000000023</v>
      </c>
      <c r="K32" s="86">
        <f t="shared" si="13"/>
        <v>118.44541666666676</v>
      </c>
      <c r="L32" s="96"/>
    </row>
    <row r="33" spans="1:12">
      <c r="A33" s="73">
        <f t="shared" si="14"/>
        <v>27</v>
      </c>
      <c r="B33" s="69">
        <f t="shared" si="14"/>
        <v>46200</v>
      </c>
      <c r="C33" s="69">
        <f t="shared" si="2"/>
        <v>46200</v>
      </c>
      <c r="D33" s="70">
        <f t="shared" si="5"/>
        <v>0</v>
      </c>
      <c r="E33" s="69">
        <f t="shared" si="6"/>
        <v>46201</v>
      </c>
      <c r="F33" s="70">
        <v>0</v>
      </c>
      <c r="G33" s="71">
        <f t="shared" si="7"/>
        <v>1</v>
      </c>
      <c r="H33" s="72">
        <f t="shared" si="3"/>
        <v>69602.94</v>
      </c>
      <c r="I33" s="195">
        <v>72309.789999999994</v>
      </c>
      <c r="J33" s="72">
        <f t="shared" si="12"/>
        <v>2706.8499999999913</v>
      </c>
      <c r="K33" s="86">
        <f t="shared" si="13"/>
        <v>112.78541666666631</v>
      </c>
      <c r="L33" s="96"/>
    </row>
    <row r="34" spans="1:12">
      <c r="A34" s="73">
        <f t="shared" si="14"/>
        <v>28</v>
      </c>
      <c r="B34" s="69">
        <f t="shared" si="14"/>
        <v>46201</v>
      </c>
      <c r="C34" s="69">
        <f t="shared" si="2"/>
        <v>46201</v>
      </c>
      <c r="D34" s="70">
        <f t="shared" si="5"/>
        <v>0</v>
      </c>
      <c r="E34" s="69">
        <f t="shared" si="6"/>
        <v>46202</v>
      </c>
      <c r="F34" s="70">
        <v>0</v>
      </c>
      <c r="G34" s="71">
        <f t="shared" si="7"/>
        <v>1</v>
      </c>
      <c r="H34" s="72">
        <f t="shared" si="3"/>
        <v>72309.789999999994</v>
      </c>
      <c r="I34" s="195">
        <v>74837.33</v>
      </c>
      <c r="J34" s="72">
        <f t="shared" si="12"/>
        <v>2527.5400000000081</v>
      </c>
      <c r="K34" s="86">
        <f t="shared" si="13"/>
        <v>105.31416666666701</v>
      </c>
      <c r="L34" s="96"/>
    </row>
    <row r="35" spans="1:12">
      <c r="A35" s="73">
        <f t="shared" si="14"/>
        <v>29</v>
      </c>
      <c r="B35" s="69">
        <f t="shared" si="14"/>
        <v>46202</v>
      </c>
      <c r="C35" s="69">
        <f t="shared" si="2"/>
        <v>46202</v>
      </c>
      <c r="D35" s="70">
        <f t="shared" si="5"/>
        <v>0</v>
      </c>
      <c r="E35" s="69">
        <f t="shared" si="6"/>
        <v>46203</v>
      </c>
      <c r="F35" s="70">
        <v>0</v>
      </c>
      <c r="G35" s="71">
        <f t="shared" si="7"/>
        <v>1</v>
      </c>
      <c r="H35" s="72">
        <f t="shared" si="3"/>
        <v>74837.33</v>
      </c>
      <c r="I35" s="195">
        <v>77833.539999999994</v>
      </c>
      <c r="J35" s="72">
        <f t="shared" si="12"/>
        <v>2996.2099999999919</v>
      </c>
      <c r="K35" s="86">
        <f t="shared" si="13"/>
        <v>124.84208333333299</v>
      </c>
      <c r="L35" s="96"/>
    </row>
    <row r="36" spans="1:12">
      <c r="A36" s="73">
        <f t="shared" si="14"/>
        <v>30</v>
      </c>
      <c r="B36" s="69">
        <f t="shared" si="14"/>
        <v>46203</v>
      </c>
      <c r="C36" s="69">
        <f t="shared" si="2"/>
        <v>46203</v>
      </c>
      <c r="D36" s="70">
        <f t="shared" si="5"/>
        <v>0</v>
      </c>
      <c r="E36" s="69">
        <f t="shared" si="6"/>
        <v>46204</v>
      </c>
      <c r="F36" s="70">
        <v>0</v>
      </c>
      <c r="G36" s="71">
        <f t="shared" si="7"/>
        <v>1</v>
      </c>
      <c r="H36" s="72">
        <f t="shared" si="3"/>
        <v>77833.539999999994</v>
      </c>
      <c r="I36" s="195">
        <v>80605.600000000006</v>
      </c>
      <c r="J36" s="72">
        <f t="shared" si="12"/>
        <v>2772.0600000000122</v>
      </c>
      <c r="K36" s="86">
        <f t="shared" si="13"/>
        <v>115.50250000000051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80605.600000000006</v>
      </c>
      <c r="K38" s="88">
        <f>AVERAGE(K7:K37)</f>
        <v>111.95222222222223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3.731740740740741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3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2" ySplit="6" topLeftCell="C28" activePane="bottomRight" state="frozen"/>
      <selection pane="topRight"/>
      <selection pane="bottomLeft"/>
      <selection pane="bottomRight" activeCell="H36" sqref="H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54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214.03250000001086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8">
        <f>C4</f>
        <v>46174</v>
      </c>
      <c r="D7" s="194">
        <v>0</v>
      </c>
      <c r="E7" s="68">
        <f>C7+1</f>
        <v>46175</v>
      </c>
      <c r="F7" s="70">
        <v>0</v>
      </c>
      <c r="G7" s="71">
        <f>IFERROR(((E7-C7)+(F7-D7)),"")</f>
        <v>1</v>
      </c>
      <c r="H7" s="195">
        <v>3127465.95</v>
      </c>
      <c r="I7" s="195">
        <v>3129369.19</v>
      </c>
      <c r="J7" s="72">
        <f t="shared" ref="J7:J12" si="0">I7-H7</f>
        <v>1903.2399999997579</v>
      </c>
      <c r="K7" s="86">
        <f t="shared" ref="K7:K12" si="1">J7/24</f>
        <v>79.301666666656573</v>
      </c>
      <c r="L7" s="94"/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</v>
      </c>
      <c r="E8" s="69">
        <f>C8+1</f>
        <v>46176</v>
      </c>
      <c r="F8" s="70">
        <v>0</v>
      </c>
      <c r="G8" s="71">
        <f>IFERROR(((E8-C8)+(F8-D8)),"")</f>
        <v>1</v>
      </c>
      <c r="H8" s="72">
        <f t="shared" ref="H8:H36" si="3">I7</f>
        <v>3129369.19</v>
      </c>
      <c r="I8" s="72">
        <v>3130473.93</v>
      </c>
      <c r="J8" s="72">
        <f t="shared" si="0"/>
        <v>1104.7400000002235</v>
      </c>
      <c r="K8" s="86">
        <f t="shared" si="1"/>
        <v>46.030833333342649</v>
      </c>
      <c r="L8" s="9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f t="shared" ref="D9:D36" si="5">D8</f>
        <v>0</v>
      </c>
      <c r="E9" s="69">
        <f t="shared" ref="E9:E36" si="6">C9+1</f>
        <v>46177</v>
      </c>
      <c r="F9" s="70">
        <v>0</v>
      </c>
      <c r="G9" s="71">
        <f>IFERROR(((E9-C9)+(F9-D9)),"")</f>
        <v>1</v>
      </c>
      <c r="H9" s="72">
        <f t="shared" si="3"/>
        <v>3130473.93</v>
      </c>
      <c r="I9" s="72">
        <v>3132222.01</v>
      </c>
      <c r="J9" s="72">
        <f t="shared" si="0"/>
        <v>1748.0799999996088</v>
      </c>
      <c r="K9" s="86">
        <f t="shared" si="1"/>
        <v>72.836666666650373</v>
      </c>
      <c r="L9" s="9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f t="shared" si="5"/>
        <v>0</v>
      </c>
      <c r="E10" s="69">
        <f t="shared" si="6"/>
        <v>46178</v>
      </c>
      <c r="F10" s="70">
        <v>0</v>
      </c>
      <c r="G10" s="71">
        <f>IFERROR(((E10-C10)+(F10-D10)),"")</f>
        <v>1</v>
      </c>
      <c r="H10" s="72">
        <f t="shared" si="3"/>
        <v>3132222.01</v>
      </c>
      <c r="I10" s="72">
        <v>3135139.05</v>
      </c>
      <c r="J10" s="72">
        <f t="shared" si="0"/>
        <v>2917.0400000000373</v>
      </c>
      <c r="K10" s="86">
        <f t="shared" si="1"/>
        <v>121.54333333333489</v>
      </c>
      <c r="L10" s="9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f t="shared" si="5"/>
        <v>0</v>
      </c>
      <c r="E11" s="69">
        <f t="shared" si="6"/>
        <v>46179</v>
      </c>
      <c r="F11" s="70">
        <v>0</v>
      </c>
      <c r="G11" s="71">
        <f t="shared" ref="G11:G36" si="7">IFERROR(((E11-C11)+(F11-D11)),"")</f>
        <v>1</v>
      </c>
      <c r="H11" s="72">
        <f t="shared" si="3"/>
        <v>3135139.05</v>
      </c>
      <c r="I11" s="72">
        <v>3136282.5</v>
      </c>
      <c r="J11" s="72">
        <f t="shared" si="0"/>
        <v>1143.4500000001863</v>
      </c>
      <c r="K11" s="86">
        <f t="shared" si="1"/>
        <v>47.643750000007763</v>
      </c>
      <c r="L11" s="9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f t="shared" si="5"/>
        <v>0</v>
      </c>
      <c r="E12" s="69">
        <f t="shared" si="6"/>
        <v>46180</v>
      </c>
      <c r="F12" s="70">
        <v>0</v>
      </c>
      <c r="G12" s="71">
        <f t="shared" si="7"/>
        <v>1</v>
      </c>
      <c r="H12" s="72">
        <f t="shared" si="3"/>
        <v>3136282.5</v>
      </c>
      <c r="I12" s="72">
        <v>3139349.11</v>
      </c>
      <c r="J12" s="72">
        <f t="shared" si="0"/>
        <v>3066.6099999998696</v>
      </c>
      <c r="K12" s="86">
        <f t="shared" si="1"/>
        <v>127.77541666666123</v>
      </c>
      <c r="L12" s="96"/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f t="shared" si="5"/>
        <v>0</v>
      </c>
      <c r="E13" s="69">
        <f t="shared" si="6"/>
        <v>46181</v>
      </c>
      <c r="F13" s="70">
        <v>0</v>
      </c>
      <c r="G13" s="71">
        <f t="shared" si="7"/>
        <v>1</v>
      </c>
      <c r="H13" s="72">
        <f t="shared" si="3"/>
        <v>3139349.11</v>
      </c>
      <c r="I13" s="72">
        <v>3142474.27</v>
      </c>
      <c r="J13" s="72">
        <f t="shared" ref="J13" si="8">I13-H13</f>
        <v>3125.160000000149</v>
      </c>
      <c r="K13" s="86">
        <f t="shared" ref="K13" si="9">J13/24</f>
        <v>130.2150000000062</v>
      </c>
      <c r="L13" s="96"/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f t="shared" si="5"/>
        <v>0</v>
      </c>
      <c r="E14" s="69">
        <f t="shared" si="6"/>
        <v>46182</v>
      </c>
      <c r="F14" s="70">
        <v>0</v>
      </c>
      <c r="G14" s="71">
        <f t="shared" si="7"/>
        <v>1</v>
      </c>
      <c r="H14" s="72">
        <f t="shared" si="3"/>
        <v>3142474.27</v>
      </c>
      <c r="I14" s="72">
        <v>3145129.78</v>
      </c>
      <c r="J14" s="72">
        <f t="shared" ref="J14" si="10">I14-H14</f>
        <v>2655.5099999997765</v>
      </c>
      <c r="K14" s="86">
        <f t="shared" ref="K14" si="11">J14/24</f>
        <v>110.64624999999069</v>
      </c>
      <c r="L14" s="535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f t="shared" si="5"/>
        <v>0</v>
      </c>
      <c r="E15" s="69">
        <f t="shared" si="6"/>
        <v>46183</v>
      </c>
      <c r="F15" s="70">
        <v>0</v>
      </c>
      <c r="G15" s="71">
        <f t="shared" si="7"/>
        <v>1</v>
      </c>
      <c r="H15" s="72">
        <f t="shared" si="3"/>
        <v>3145129.78</v>
      </c>
      <c r="I15" s="72">
        <v>3150266.56</v>
      </c>
      <c r="J15" s="72">
        <f t="shared" ref="J15:J36" si="12">I15-H15</f>
        <v>5136.7800000002608</v>
      </c>
      <c r="K15" s="86">
        <f t="shared" ref="K15:K36" si="13">J15/24</f>
        <v>214.03250000001086</v>
      </c>
      <c r="L15" s="535"/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f t="shared" si="5"/>
        <v>0</v>
      </c>
      <c r="E16" s="69">
        <f t="shared" si="6"/>
        <v>46184</v>
      </c>
      <c r="F16" s="70">
        <v>0</v>
      </c>
      <c r="G16" s="71">
        <f t="shared" si="7"/>
        <v>1</v>
      </c>
      <c r="H16" s="72">
        <f t="shared" si="3"/>
        <v>3150266.56</v>
      </c>
      <c r="I16" s="72">
        <v>3152334.15</v>
      </c>
      <c r="J16" s="72">
        <f t="shared" si="12"/>
        <v>2067.589999999851</v>
      </c>
      <c r="K16" s="86">
        <f t="shared" si="13"/>
        <v>86.149583333327129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f t="shared" si="5"/>
        <v>0</v>
      </c>
      <c r="E17" s="69">
        <f t="shared" si="6"/>
        <v>46185</v>
      </c>
      <c r="F17" s="70">
        <v>0</v>
      </c>
      <c r="G17" s="71">
        <f t="shared" si="7"/>
        <v>1</v>
      </c>
      <c r="H17" s="72">
        <f t="shared" si="3"/>
        <v>3152334.15</v>
      </c>
      <c r="I17" s="72">
        <v>3156218.6</v>
      </c>
      <c r="J17" s="72">
        <f t="shared" si="12"/>
        <v>3884.4500000001863</v>
      </c>
      <c r="K17" s="86">
        <f t="shared" si="13"/>
        <v>161.85208333334108</v>
      </c>
      <c r="L17" s="9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f t="shared" si="5"/>
        <v>0</v>
      </c>
      <c r="E18" s="69">
        <f t="shared" si="6"/>
        <v>46186</v>
      </c>
      <c r="F18" s="70">
        <v>0</v>
      </c>
      <c r="G18" s="71">
        <f t="shared" si="7"/>
        <v>1</v>
      </c>
      <c r="H18" s="72">
        <f t="shared" si="3"/>
        <v>3156218.6</v>
      </c>
      <c r="I18" s="72">
        <v>3156445.55</v>
      </c>
      <c r="J18" s="72">
        <f t="shared" si="12"/>
        <v>226.9499999997206</v>
      </c>
      <c r="K18" s="86">
        <f t="shared" si="13"/>
        <v>9.4562499999883585</v>
      </c>
      <c r="L18" s="9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f t="shared" si="5"/>
        <v>0</v>
      </c>
      <c r="E19" s="69">
        <f t="shared" si="6"/>
        <v>46187</v>
      </c>
      <c r="F19" s="70">
        <v>0</v>
      </c>
      <c r="G19" s="71">
        <f t="shared" si="7"/>
        <v>1</v>
      </c>
      <c r="H19" s="72">
        <f t="shared" si="3"/>
        <v>3156445.55</v>
      </c>
      <c r="I19" s="72">
        <v>3160156.21</v>
      </c>
      <c r="J19" s="72">
        <f t="shared" si="12"/>
        <v>3710.660000000149</v>
      </c>
      <c r="K19" s="86">
        <f t="shared" si="13"/>
        <v>154.61083333333954</v>
      </c>
      <c r="L19" s="96"/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f t="shared" si="5"/>
        <v>0</v>
      </c>
      <c r="E20" s="69">
        <f t="shared" si="6"/>
        <v>46188</v>
      </c>
      <c r="F20" s="70">
        <v>0</v>
      </c>
      <c r="G20" s="71">
        <f t="shared" si="7"/>
        <v>1</v>
      </c>
      <c r="H20" s="72">
        <f t="shared" si="3"/>
        <v>3160156.21</v>
      </c>
      <c r="I20" s="72">
        <v>3162491.86</v>
      </c>
      <c r="J20" s="72">
        <f t="shared" si="12"/>
        <v>2335.6499999999069</v>
      </c>
      <c r="K20" s="86">
        <f t="shared" si="13"/>
        <v>97.318749999996115</v>
      </c>
      <c r="L20" s="96"/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f t="shared" si="5"/>
        <v>0</v>
      </c>
      <c r="E21" s="69">
        <f t="shared" si="6"/>
        <v>46189</v>
      </c>
      <c r="F21" s="70">
        <v>0</v>
      </c>
      <c r="G21" s="71">
        <f t="shared" si="7"/>
        <v>1</v>
      </c>
      <c r="H21" s="72">
        <f t="shared" si="3"/>
        <v>3162491.86</v>
      </c>
      <c r="I21" s="72">
        <v>3162663.28</v>
      </c>
      <c r="J21" s="72">
        <f t="shared" si="12"/>
        <v>171.41999999992549</v>
      </c>
      <c r="K21" s="86">
        <f t="shared" si="13"/>
        <v>7.1424999999968959</v>
      </c>
      <c r="L21" s="554"/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f t="shared" si="5"/>
        <v>0</v>
      </c>
      <c r="E22" s="69">
        <f t="shared" si="6"/>
        <v>46190</v>
      </c>
      <c r="F22" s="70">
        <v>0</v>
      </c>
      <c r="G22" s="71">
        <f t="shared" si="7"/>
        <v>1</v>
      </c>
      <c r="H22" s="72">
        <f t="shared" si="3"/>
        <v>3162663.28</v>
      </c>
      <c r="I22" s="72">
        <v>3163079.44</v>
      </c>
      <c r="J22" s="72">
        <f t="shared" si="12"/>
        <v>416.16000000014901</v>
      </c>
      <c r="K22" s="86">
        <f t="shared" si="13"/>
        <v>17.34000000000621</v>
      </c>
      <c r="L22" s="554"/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f t="shared" si="5"/>
        <v>0</v>
      </c>
      <c r="E23" s="69">
        <f t="shared" si="6"/>
        <v>46191</v>
      </c>
      <c r="F23" s="70">
        <v>0</v>
      </c>
      <c r="G23" s="71">
        <f t="shared" si="7"/>
        <v>1</v>
      </c>
      <c r="H23" s="72">
        <f t="shared" si="3"/>
        <v>3163079.44</v>
      </c>
      <c r="I23" s="72">
        <v>3166324.46</v>
      </c>
      <c r="J23" s="72">
        <f t="shared" si="12"/>
        <v>3245.0200000000186</v>
      </c>
      <c r="K23" s="86">
        <f t="shared" si="13"/>
        <v>135.20916666666744</v>
      </c>
      <c r="L23" s="96"/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f t="shared" si="5"/>
        <v>0</v>
      </c>
      <c r="E24" s="69">
        <f t="shared" si="6"/>
        <v>46192</v>
      </c>
      <c r="F24" s="70">
        <v>0</v>
      </c>
      <c r="G24" s="71">
        <f t="shared" si="7"/>
        <v>1</v>
      </c>
      <c r="H24" s="72">
        <f t="shared" si="3"/>
        <v>3166324.46</v>
      </c>
      <c r="I24" s="72">
        <v>3166582.33</v>
      </c>
      <c r="J24" s="72">
        <f t="shared" si="12"/>
        <v>257.87000000011176</v>
      </c>
      <c r="K24" s="86">
        <f t="shared" si="13"/>
        <v>10.744583333337991</v>
      </c>
      <c r="L24" s="96"/>
    </row>
    <row r="25" spans="1:14">
      <c r="A25" s="73">
        <f t="shared" ref="A25:B36" si="14">A24+1</f>
        <v>19</v>
      </c>
      <c r="B25" s="69">
        <f t="shared" si="14"/>
        <v>46192</v>
      </c>
      <c r="C25" s="69">
        <f t="shared" si="2"/>
        <v>46192</v>
      </c>
      <c r="D25" s="70">
        <f t="shared" si="5"/>
        <v>0</v>
      </c>
      <c r="E25" s="69">
        <f t="shared" si="6"/>
        <v>46193</v>
      </c>
      <c r="F25" s="70">
        <v>0</v>
      </c>
      <c r="G25" s="71">
        <f t="shared" si="7"/>
        <v>1</v>
      </c>
      <c r="H25" s="72">
        <f t="shared" si="3"/>
        <v>3166582.33</v>
      </c>
      <c r="I25" s="72">
        <v>3167135</v>
      </c>
      <c r="J25" s="72">
        <f t="shared" si="12"/>
        <v>552.66999999992549</v>
      </c>
      <c r="K25" s="86">
        <f t="shared" si="13"/>
        <v>23.027916666663561</v>
      </c>
      <c r="L25" s="96"/>
    </row>
    <row r="26" spans="1:14">
      <c r="A26" s="73">
        <f t="shared" si="14"/>
        <v>20</v>
      </c>
      <c r="B26" s="69">
        <f t="shared" si="14"/>
        <v>46193</v>
      </c>
      <c r="C26" s="69">
        <f t="shared" si="2"/>
        <v>46193</v>
      </c>
      <c r="D26" s="70">
        <f t="shared" si="5"/>
        <v>0</v>
      </c>
      <c r="E26" s="69">
        <f t="shared" si="6"/>
        <v>46194</v>
      </c>
      <c r="F26" s="70">
        <v>0</v>
      </c>
      <c r="G26" s="71">
        <f t="shared" si="7"/>
        <v>1</v>
      </c>
      <c r="H26" s="72">
        <f t="shared" si="3"/>
        <v>3167135</v>
      </c>
      <c r="I26" s="72">
        <v>3167370.58</v>
      </c>
      <c r="J26" s="72">
        <f t="shared" si="12"/>
        <v>235.58000000007451</v>
      </c>
      <c r="K26" s="86">
        <f t="shared" si="13"/>
        <v>9.8158333333364371</v>
      </c>
      <c r="L26" s="96"/>
    </row>
    <row r="27" spans="1:14">
      <c r="A27" s="73">
        <f t="shared" si="14"/>
        <v>21</v>
      </c>
      <c r="B27" s="69">
        <f t="shared" si="14"/>
        <v>46194</v>
      </c>
      <c r="C27" s="69">
        <f t="shared" si="2"/>
        <v>46194</v>
      </c>
      <c r="D27" s="70">
        <f t="shared" si="5"/>
        <v>0</v>
      </c>
      <c r="E27" s="69">
        <f t="shared" si="6"/>
        <v>46195</v>
      </c>
      <c r="F27" s="70">
        <v>0</v>
      </c>
      <c r="G27" s="71">
        <f t="shared" si="7"/>
        <v>1</v>
      </c>
      <c r="H27" s="72">
        <f t="shared" si="3"/>
        <v>3167370.58</v>
      </c>
      <c r="I27" s="72">
        <v>3172413.01</v>
      </c>
      <c r="J27" s="72">
        <f t="shared" si="12"/>
        <v>5042.429999999702</v>
      </c>
      <c r="K27" s="86">
        <f t="shared" si="13"/>
        <v>210.10124999998757</v>
      </c>
      <c r="L27" s="96"/>
    </row>
    <row r="28" spans="1:14">
      <c r="A28" s="73">
        <f t="shared" si="14"/>
        <v>22</v>
      </c>
      <c r="B28" s="69">
        <f t="shared" si="14"/>
        <v>46195</v>
      </c>
      <c r="C28" s="69">
        <f t="shared" si="2"/>
        <v>46195</v>
      </c>
      <c r="D28" s="70">
        <f t="shared" si="5"/>
        <v>0</v>
      </c>
      <c r="E28" s="69">
        <f t="shared" si="6"/>
        <v>46196</v>
      </c>
      <c r="F28" s="70">
        <v>0</v>
      </c>
      <c r="G28" s="71">
        <f t="shared" si="7"/>
        <v>1</v>
      </c>
      <c r="H28" s="72">
        <f t="shared" si="3"/>
        <v>3172413.01</v>
      </c>
      <c r="I28" s="72">
        <v>3172816.93</v>
      </c>
      <c r="J28" s="72">
        <f t="shared" si="12"/>
        <v>403.92000000039116</v>
      </c>
      <c r="K28" s="86">
        <f t="shared" si="13"/>
        <v>16.830000000016298</v>
      </c>
      <c r="L28" s="96"/>
    </row>
    <row r="29" spans="1:14">
      <c r="A29" s="73">
        <f t="shared" si="14"/>
        <v>23</v>
      </c>
      <c r="B29" s="69">
        <f t="shared" si="14"/>
        <v>46196</v>
      </c>
      <c r="C29" s="69">
        <f t="shared" si="2"/>
        <v>46196</v>
      </c>
      <c r="D29" s="70">
        <f t="shared" si="5"/>
        <v>0</v>
      </c>
      <c r="E29" s="69">
        <f t="shared" si="6"/>
        <v>46197</v>
      </c>
      <c r="F29" s="70">
        <v>0</v>
      </c>
      <c r="G29" s="71">
        <f t="shared" si="7"/>
        <v>1</v>
      </c>
      <c r="H29" s="72">
        <f t="shared" si="3"/>
        <v>3172816.93</v>
      </c>
      <c r="I29" s="72">
        <v>3177688.24</v>
      </c>
      <c r="J29" s="72">
        <f t="shared" si="12"/>
        <v>4871.3100000000559</v>
      </c>
      <c r="K29" s="86">
        <f t="shared" si="13"/>
        <v>202.97125000000233</v>
      </c>
      <c r="L29" s="502"/>
    </row>
    <row r="30" spans="1:14">
      <c r="A30" s="73">
        <f t="shared" si="14"/>
        <v>24</v>
      </c>
      <c r="B30" s="69">
        <f t="shared" si="14"/>
        <v>46197</v>
      </c>
      <c r="C30" s="69">
        <f t="shared" si="2"/>
        <v>46197</v>
      </c>
      <c r="D30" s="70">
        <f t="shared" si="5"/>
        <v>0</v>
      </c>
      <c r="E30" s="69">
        <f t="shared" si="6"/>
        <v>46198</v>
      </c>
      <c r="F30" s="70">
        <v>0</v>
      </c>
      <c r="G30" s="71">
        <f t="shared" si="7"/>
        <v>1</v>
      </c>
      <c r="H30" s="72">
        <f t="shared" si="3"/>
        <v>3177688.24</v>
      </c>
      <c r="I30" s="72">
        <v>3179240.61</v>
      </c>
      <c r="J30" s="72">
        <f t="shared" si="12"/>
        <v>1552.3699999996461</v>
      </c>
      <c r="K30" s="86">
        <f t="shared" si="13"/>
        <v>64.682083333318587</v>
      </c>
      <c r="L30" s="96"/>
    </row>
    <row r="31" spans="1:14">
      <c r="A31" s="73">
        <f t="shared" si="14"/>
        <v>25</v>
      </c>
      <c r="B31" s="69">
        <f t="shared" si="14"/>
        <v>46198</v>
      </c>
      <c r="C31" s="69">
        <f t="shared" si="2"/>
        <v>46198</v>
      </c>
      <c r="D31" s="70">
        <f t="shared" si="5"/>
        <v>0</v>
      </c>
      <c r="E31" s="69">
        <f t="shared" si="6"/>
        <v>46199</v>
      </c>
      <c r="F31" s="70">
        <v>0</v>
      </c>
      <c r="G31" s="71">
        <f t="shared" si="7"/>
        <v>1</v>
      </c>
      <c r="H31" s="72">
        <f t="shared" si="3"/>
        <v>3179240.61</v>
      </c>
      <c r="I31" s="72">
        <v>3179244.05</v>
      </c>
      <c r="J31" s="72">
        <f t="shared" si="12"/>
        <v>3.4399999999441206</v>
      </c>
      <c r="K31" s="86">
        <f t="shared" si="13"/>
        <v>0.14333333333100504</v>
      </c>
      <c r="L31" s="96"/>
    </row>
    <row r="32" spans="1:14">
      <c r="A32" s="73">
        <f t="shared" si="14"/>
        <v>26</v>
      </c>
      <c r="B32" s="69">
        <f t="shared" si="14"/>
        <v>46199</v>
      </c>
      <c r="C32" s="69">
        <f t="shared" si="2"/>
        <v>46199</v>
      </c>
      <c r="D32" s="70">
        <f t="shared" si="5"/>
        <v>0</v>
      </c>
      <c r="E32" s="69">
        <f t="shared" si="6"/>
        <v>46200</v>
      </c>
      <c r="F32" s="70">
        <v>0</v>
      </c>
      <c r="G32" s="71">
        <f t="shared" si="7"/>
        <v>1</v>
      </c>
      <c r="H32" s="72">
        <f t="shared" si="3"/>
        <v>3179244.05</v>
      </c>
      <c r="I32" s="72">
        <v>3179293.41</v>
      </c>
      <c r="J32" s="72">
        <f t="shared" si="12"/>
        <v>49.360000000335276</v>
      </c>
      <c r="K32" s="86">
        <f t="shared" si="13"/>
        <v>2.0566666666806364</v>
      </c>
      <c r="L32" s="554"/>
    </row>
    <row r="33" spans="1:12">
      <c r="A33" s="73">
        <f t="shared" si="14"/>
        <v>27</v>
      </c>
      <c r="B33" s="69">
        <f t="shared" si="14"/>
        <v>46200</v>
      </c>
      <c r="C33" s="69">
        <f t="shared" si="2"/>
        <v>46200</v>
      </c>
      <c r="D33" s="70">
        <f t="shared" si="5"/>
        <v>0</v>
      </c>
      <c r="E33" s="69">
        <f t="shared" si="6"/>
        <v>46201</v>
      </c>
      <c r="F33" s="70">
        <v>0</v>
      </c>
      <c r="G33" s="71">
        <f t="shared" si="7"/>
        <v>1</v>
      </c>
      <c r="H33" s="72">
        <f t="shared" si="3"/>
        <v>3179293.41</v>
      </c>
      <c r="I33" s="195">
        <v>3180260.36</v>
      </c>
      <c r="J33" s="72">
        <f t="shared" si="12"/>
        <v>966.9499999997206</v>
      </c>
      <c r="K33" s="86">
        <f t="shared" si="13"/>
        <v>40.289583333321694</v>
      </c>
      <c r="L33" s="96"/>
    </row>
    <row r="34" spans="1:12">
      <c r="A34" s="73">
        <f t="shared" si="14"/>
        <v>28</v>
      </c>
      <c r="B34" s="69">
        <f t="shared" si="14"/>
        <v>46201</v>
      </c>
      <c r="C34" s="69">
        <f t="shared" si="2"/>
        <v>46201</v>
      </c>
      <c r="D34" s="70">
        <f t="shared" si="5"/>
        <v>0</v>
      </c>
      <c r="E34" s="69">
        <f t="shared" si="6"/>
        <v>46202</v>
      </c>
      <c r="F34" s="70">
        <v>0</v>
      </c>
      <c r="G34" s="71">
        <f t="shared" si="7"/>
        <v>1</v>
      </c>
      <c r="H34" s="72">
        <f t="shared" si="3"/>
        <v>3180260.36</v>
      </c>
      <c r="I34" s="195">
        <v>3180605.46</v>
      </c>
      <c r="J34" s="72">
        <f t="shared" si="12"/>
        <v>345.10000000009313</v>
      </c>
      <c r="K34" s="86">
        <f t="shared" si="13"/>
        <v>14.379166666670548</v>
      </c>
      <c r="L34" s="96"/>
    </row>
    <row r="35" spans="1:12">
      <c r="A35" s="73">
        <f t="shared" si="14"/>
        <v>29</v>
      </c>
      <c r="B35" s="69">
        <f t="shared" si="14"/>
        <v>46202</v>
      </c>
      <c r="C35" s="69">
        <f t="shared" si="2"/>
        <v>46202</v>
      </c>
      <c r="D35" s="70">
        <f t="shared" si="5"/>
        <v>0</v>
      </c>
      <c r="E35" s="69">
        <f t="shared" si="6"/>
        <v>46203</v>
      </c>
      <c r="F35" s="70">
        <v>0</v>
      </c>
      <c r="G35" s="71">
        <f t="shared" si="7"/>
        <v>1</v>
      </c>
      <c r="H35" s="72">
        <f t="shared" si="3"/>
        <v>3180605.46</v>
      </c>
      <c r="I35" s="195">
        <v>3181640.42</v>
      </c>
      <c r="J35" s="72">
        <f t="shared" si="12"/>
        <v>1034.9599999999627</v>
      </c>
      <c r="K35" s="86">
        <f t="shared" si="13"/>
        <v>43.123333333331779</v>
      </c>
      <c r="L35" s="96"/>
    </row>
    <row r="36" spans="1:12">
      <c r="A36" s="73">
        <f t="shared" si="14"/>
        <v>30</v>
      </c>
      <c r="B36" s="69">
        <f t="shared" si="14"/>
        <v>46203</v>
      </c>
      <c r="C36" s="69">
        <f t="shared" si="2"/>
        <v>46203</v>
      </c>
      <c r="D36" s="70">
        <f t="shared" si="5"/>
        <v>0</v>
      </c>
      <c r="E36" s="69">
        <f t="shared" si="6"/>
        <v>46204</v>
      </c>
      <c r="F36" s="70">
        <v>0</v>
      </c>
      <c r="G36" s="71">
        <f t="shared" si="7"/>
        <v>1</v>
      </c>
      <c r="H36" s="72">
        <f t="shared" si="3"/>
        <v>3181640.42</v>
      </c>
      <c r="I36" s="195">
        <v>3182688.09</v>
      </c>
      <c r="J36" s="72">
        <f t="shared" si="12"/>
        <v>1047.6699999999255</v>
      </c>
      <c r="K36" s="86">
        <f t="shared" si="13"/>
        <v>43.652916666663565</v>
      </c>
      <c r="L36" s="96"/>
    </row>
    <row r="37" spans="1:12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9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55222.139999999665</v>
      </c>
      <c r="K38" s="88">
        <f>AVERAGE(K7:K37)</f>
        <v>76.697416666666214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2.5565805555555405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H8" sqref="H8"/>
    </sheetView>
  </sheetViews>
  <sheetFormatPr defaultColWidth="9.140625" defaultRowHeight="15"/>
  <cols>
    <col min="1" max="1" width="8.28515625" style="1" customWidth="1"/>
    <col min="2" max="2" width="16.42578125" style="1" customWidth="1"/>
    <col min="3" max="3" width="10.7109375" style="1" customWidth="1"/>
    <col min="4" max="4" width="9.140625" style="1"/>
    <col min="5" max="5" width="10.5703125" style="1" customWidth="1"/>
    <col min="6" max="6" width="14" style="1" customWidth="1"/>
    <col min="7" max="7" width="16.140625" style="1" customWidth="1"/>
    <col min="8" max="8" width="14.7109375" style="64" customWidth="1"/>
    <col min="9" max="13" width="15" style="64" customWidth="1"/>
    <col min="14" max="14" width="17.7109375" style="1" customWidth="1"/>
    <col min="15" max="15" width="12.85546875" style="1" customWidth="1"/>
    <col min="16" max="16" width="28.140625" style="1" customWidth="1"/>
    <col min="17" max="16384" width="9.140625" style="1"/>
  </cols>
  <sheetData>
    <row r="1" spans="1:16">
      <c r="B1" s="6"/>
      <c r="C1" s="6" t="s">
        <v>144</v>
      </c>
      <c r="D1" s="5"/>
      <c r="E1" s="5"/>
      <c r="F1" s="5"/>
      <c r="G1" s="5"/>
      <c r="H1" s="65"/>
      <c r="I1" s="65"/>
      <c r="J1" s="65"/>
      <c r="K1" s="65"/>
      <c r="L1" s="65"/>
      <c r="M1" s="65"/>
      <c r="N1" s="5"/>
      <c r="O1" s="5"/>
      <c r="P1" s="5"/>
    </row>
    <row r="2" spans="1:16">
      <c r="B2" s="6"/>
      <c r="C2" s="6" t="s">
        <v>179</v>
      </c>
      <c r="D2" s="5"/>
      <c r="E2" s="5"/>
      <c r="F2" s="5"/>
      <c r="G2" s="5"/>
      <c r="H2" s="65"/>
      <c r="I2" s="65"/>
      <c r="J2" s="65"/>
      <c r="K2" s="65"/>
      <c r="L2" s="65"/>
      <c r="M2" s="65"/>
      <c r="N2" s="5"/>
      <c r="O2" s="5"/>
      <c r="P2" s="93" t="s">
        <v>146</v>
      </c>
    </row>
    <row r="3" spans="1:16">
      <c r="B3" s="6"/>
      <c r="C3" s="6" t="s">
        <v>180</v>
      </c>
      <c r="D3" s="6"/>
      <c r="E3" s="5"/>
      <c r="F3" s="5"/>
      <c r="G3" s="5"/>
      <c r="H3" s="65"/>
      <c r="I3" s="65"/>
      <c r="J3" s="65"/>
      <c r="K3" s="65"/>
      <c r="L3" s="65"/>
      <c r="M3" s="65"/>
      <c r="N3" s="5"/>
      <c r="O3" s="5"/>
      <c r="P3" s="5"/>
    </row>
    <row r="4" spans="1:16">
      <c r="B4" s="47"/>
      <c r="C4" s="47">
        <f>'Summary sales'!A4</f>
        <v>46174</v>
      </c>
      <c r="D4" s="5"/>
      <c r="E4" s="5"/>
      <c r="F4" s="5"/>
      <c r="G4" s="5"/>
      <c r="H4" s="65"/>
      <c r="I4" s="65"/>
      <c r="J4" s="65"/>
      <c r="K4" s="65"/>
      <c r="L4" s="65"/>
      <c r="M4" s="65"/>
      <c r="N4" s="5"/>
      <c r="O4" s="5"/>
      <c r="P4" s="5"/>
    </row>
    <row r="5" spans="1:16" ht="15.75" customHeight="1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83" t="s">
        <v>181</v>
      </c>
      <c r="I5" s="784"/>
      <c r="J5" s="785"/>
      <c r="K5" s="783" t="s">
        <v>182</v>
      </c>
      <c r="L5" s="784"/>
      <c r="M5" s="785"/>
      <c r="N5" s="777" t="s">
        <v>183</v>
      </c>
      <c r="O5" s="779" t="s">
        <v>153</v>
      </c>
      <c r="P5" s="781" t="s">
        <v>154</v>
      </c>
    </row>
    <row r="6" spans="1:16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97" t="s">
        <v>148</v>
      </c>
      <c r="I6" s="197" t="s">
        <v>149</v>
      </c>
      <c r="J6" s="197" t="s">
        <v>152</v>
      </c>
      <c r="K6" s="197" t="s">
        <v>148</v>
      </c>
      <c r="L6" s="197" t="s">
        <v>149</v>
      </c>
      <c r="M6" s="197" t="s">
        <v>152</v>
      </c>
      <c r="N6" s="778"/>
      <c r="O6" s="780"/>
      <c r="P6" s="782"/>
    </row>
    <row r="7" spans="1:16">
      <c r="A7" s="67">
        <v>1</v>
      </c>
      <c r="B7" s="68">
        <f>C4</f>
        <v>46174</v>
      </c>
      <c r="C7" s="69">
        <f>B7</f>
        <v>46174</v>
      </c>
      <c r="D7" s="70">
        <v>0</v>
      </c>
      <c r="E7" s="69">
        <f>C7+1</f>
        <v>46175</v>
      </c>
      <c r="F7" s="70">
        <v>0</v>
      </c>
      <c r="G7" s="71">
        <f>IFERROR(((E7-C7)+(F7-D7)),"")</f>
        <v>1</v>
      </c>
      <c r="H7" s="98">
        <v>5819904.2640000004</v>
      </c>
      <c r="I7" s="98">
        <v>5819904.2640000004</v>
      </c>
      <c r="J7" s="98">
        <f t="shared" ref="J7:J36" si="0">I7-H7</f>
        <v>0</v>
      </c>
      <c r="K7" s="98">
        <v>59514.8</v>
      </c>
      <c r="L7" s="98">
        <v>59514.8</v>
      </c>
      <c r="M7" s="98">
        <f t="shared" ref="M7:M36" si="1">L7-K7</f>
        <v>0</v>
      </c>
      <c r="N7" s="72">
        <f t="shared" ref="N7:N36" si="2">J7+M7</f>
        <v>0</v>
      </c>
      <c r="O7" s="86">
        <f t="shared" ref="O7:O36" si="3">N7/24</f>
        <v>0</v>
      </c>
      <c r="P7" s="506" t="s">
        <v>228</v>
      </c>
    </row>
    <row r="8" spans="1:16">
      <c r="A8" s="73">
        <f>A7+1</f>
        <v>2</v>
      </c>
      <c r="B8" s="69">
        <f>B7+1</f>
        <v>46175</v>
      </c>
      <c r="C8" s="69">
        <f>B8</f>
        <v>46175</v>
      </c>
      <c r="D8" s="70">
        <f>D7</f>
        <v>0</v>
      </c>
      <c r="E8" s="69">
        <f t="shared" ref="E8:E37" si="4">C8+1</f>
        <v>46176</v>
      </c>
      <c r="F8" s="70">
        <v>0</v>
      </c>
      <c r="G8" s="71">
        <f>IFERROR(((E8-C8)+(F8-D8)),"")</f>
        <v>1</v>
      </c>
      <c r="H8" s="98">
        <f t="shared" ref="H8:H14" si="5">I7</f>
        <v>5819904.2640000004</v>
      </c>
      <c r="I8" s="98">
        <v>5819904.2640000004</v>
      </c>
      <c r="J8" s="98">
        <f t="shared" si="0"/>
        <v>0</v>
      </c>
      <c r="K8" s="98">
        <f t="shared" ref="K8:K14" si="6">L7</f>
        <v>59514.8</v>
      </c>
      <c r="L8" s="98">
        <v>59514.8</v>
      </c>
      <c r="M8" s="98">
        <f t="shared" si="1"/>
        <v>0</v>
      </c>
      <c r="N8" s="72">
        <f t="shared" si="2"/>
        <v>0</v>
      </c>
      <c r="O8" s="86">
        <f t="shared" si="3"/>
        <v>0</v>
      </c>
      <c r="P8" s="506" t="s">
        <v>228</v>
      </c>
    </row>
    <row r="9" spans="1:16">
      <c r="A9" s="73">
        <f t="shared" ref="A9:B24" si="7">A8+1</f>
        <v>3</v>
      </c>
      <c r="B9" s="69">
        <f t="shared" si="7"/>
        <v>46176</v>
      </c>
      <c r="C9" s="69">
        <f t="shared" ref="C9:C37" si="8">B9</f>
        <v>46176</v>
      </c>
      <c r="D9" s="70">
        <f t="shared" ref="D9:D37" si="9">D8</f>
        <v>0</v>
      </c>
      <c r="E9" s="69">
        <f t="shared" si="4"/>
        <v>46177</v>
      </c>
      <c r="F9" s="70">
        <v>0</v>
      </c>
      <c r="G9" s="71">
        <f t="shared" ref="G9:G37" si="10">IFERROR(((E9-C9)+(F9-D9)),"")</f>
        <v>1</v>
      </c>
      <c r="H9" s="98">
        <f t="shared" si="5"/>
        <v>5819904.2640000004</v>
      </c>
      <c r="I9" s="98">
        <v>5819904.2640000004</v>
      </c>
      <c r="J9" s="98">
        <f t="shared" ref="J9" si="11">I9-H9</f>
        <v>0</v>
      </c>
      <c r="K9" s="98">
        <f t="shared" si="6"/>
        <v>59514.8</v>
      </c>
      <c r="L9" s="98">
        <v>59514.8</v>
      </c>
      <c r="M9" s="98">
        <f t="shared" ref="M9" si="12">L9-K9</f>
        <v>0</v>
      </c>
      <c r="N9" s="72">
        <f t="shared" ref="N9" si="13">J9+M9</f>
        <v>0</v>
      </c>
      <c r="O9" s="86">
        <f t="shared" ref="O9" si="14">N9/24</f>
        <v>0</v>
      </c>
      <c r="P9" s="506" t="s">
        <v>228</v>
      </c>
    </row>
    <row r="10" spans="1:16">
      <c r="A10" s="73">
        <f t="shared" si="7"/>
        <v>4</v>
      </c>
      <c r="B10" s="69">
        <f t="shared" si="7"/>
        <v>46177</v>
      </c>
      <c r="C10" s="69">
        <f t="shared" si="8"/>
        <v>46177</v>
      </c>
      <c r="D10" s="70">
        <f t="shared" si="9"/>
        <v>0</v>
      </c>
      <c r="E10" s="69">
        <f t="shared" si="4"/>
        <v>46178</v>
      </c>
      <c r="F10" s="70">
        <f t="shared" ref="F10:F37" si="15">F9</f>
        <v>0</v>
      </c>
      <c r="G10" s="71">
        <f t="shared" si="10"/>
        <v>1</v>
      </c>
      <c r="H10" s="98">
        <f t="shared" si="5"/>
        <v>5819904.2640000004</v>
      </c>
      <c r="I10" s="98">
        <v>5819904.2640000004</v>
      </c>
      <c r="J10" s="98">
        <f t="shared" ref="J10" si="16">I10-H10</f>
        <v>0</v>
      </c>
      <c r="K10" s="98">
        <f t="shared" si="6"/>
        <v>59514.8</v>
      </c>
      <c r="L10" s="98">
        <v>59514.8</v>
      </c>
      <c r="M10" s="98">
        <f t="shared" ref="M10" si="17">L10-K10</f>
        <v>0</v>
      </c>
      <c r="N10" s="72">
        <f t="shared" ref="N10" si="18">J10+M10</f>
        <v>0</v>
      </c>
      <c r="O10" s="86">
        <f t="shared" ref="O10" si="19">N10/24</f>
        <v>0</v>
      </c>
      <c r="P10" s="506" t="s">
        <v>228</v>
      </c>
    </row>
    <row r="11" spans="1:16">
      <c r="A11" s="73">
        <f t="shared" si="7"/>
        <v>5</v>
      </c>
      <c r="B11" s="69">
        <f t="shared" si="7"/>
        <v>46178</v>
      </c>
      <c r="C11" s="69">
        <f t="shared" si="8"/>
        <v>46178</v>
      </c>
      <c r="D11" s="70">
        <f t="shared" si="9"/>
        <v>0</v>
      </c>
      <c r="E11" s="69">
        <f t="shared" si="4"/>
        <v>46179</v>
      </c>
      <c r="F11" s="70">
        <f t="shared" si="15"/>
        <v>0</v>
      </c>
      <c r="G11" s="71">
        <f t="shared" si="10"/>
        <v>1</v>
      </c>
      <c r="H11" s="98">
        <f t="shared" si="5"/>
        <v>5819904.2640000004</v>
      </c>
      <c r="I11" s="98">
        <v>5819904.2640000004</v>
      </c>
      <c r="J11" s="98">
        <f t="shared" ref="J11" si="20">I11-H11</f>
        <v>0</v>
      </c>
      <c r="K11" s="98">
        <f t="shared" si="6"/>
        <v>59514.8</v>
      </c>
      <c r="L11" s="98">
        <v>59514.8</v>
      </c>
      <c r="M11" s="98">
        <f t="shared" ref="M11" si="21">L11-K11</f>
        <v>0</v>
      </c>
      <c r="N11" s="72">
        <f t="shared" ref="N11" si="22">J11+M11</f>
        <v>0</v>
      </c>
      <c r="O11" s="86">
        <f t="shared" ref="O11" si="23">N11/24</f>
        <v>0</v>
      </c>
      <c r="P11" s="506" t="s">
        <v>228</v>
      </c>
    </row>
    <row r="12" spans="1:16">
      <c r="A12" s="73">
        <f t="shared" si="7"/>
        <v>6</v>
      </c>
      <c r="B12" s="69">
        <f t="shared" si="7"/>
        <v>46179</v>
      </c>
      <c r="C12" s="69">
        <f t="shared" si="8"/>
        <v>46179</v>
      </c>
      <c r="D12" s="70">
        <f t="shared" si="9"/>
        <v>0</v>
      </c>
      <c r="E12" s="69">
        <f t="shared" si="4"/>
        <v>46180</v>
      </c>
      <c r="F12" s="70">
        <f t="shared" si="15"/>
        <v>0</v>
      </c>
      <c r="G12" s="71">
        <f t="shared" si="10"/>
        <v>1</v>
      </c>
      <c r="H12" s="98">
        <f t="shared" si="5"/>
        <v>5819904.2640000004</v>
      </c>
      <c r="I12" s="98">
        <v>5819904.2640000004</v>
      </c>
      <c r="J12" s="98">
        <f t="shared" ref="J12" si="24">I12-H12</f>
        <v>0</v>
      </c>
      <c r="K12" s="98">
        <f t="shared" si="6"/>
        <v>59514.8</v>
      </c>
      <c r="L12" s="98">
        <v>59514.8</v>
      </c>
      <c r="M12" s="98">
        <f t="shared" ref="M12" si="25">L12-K12</f>
        <v>0</v>
      </c>
      <c r="N12" s="72">
        <f t="shared" ref="N12" si="26">J12+M12</f>
        <v>0</v>
      </c>
      <c r="O12" s="86">
        <f t="shared" ref="O12" si="27">N12/24</f>
        <v>0</v>
      </c>
      <c r="P12" s="506" t="s">
        <v>228</v>
      </c>
    </row>
    <row r="13" spans="1:16">
      <c r="A13" s="73">
        <f t="shared" si="7"/>
        <v>7</v>
      </c>
      <c r="B13" s="69">
        <f t="shared" si="7"/>
        <v>46180</v>
      </c>
      <c r="C13" s="69">
        <f t="shared" si="8"/>
        <v>46180</v>
      </c>
      <c r="D13" s="70">
        <f t="shared" si="9"/>
        <v>0</v>
      </c>
      <c r="E13" s="69">
        <f t="shared" si="4"/>
        <v>46181</v>
      </c>
      <c r="F13" s="70">
        <f t="shared" si="15"/>
        <v>0</v>
      </c>
      <c r="G13" s="71">
        <f t="shared" si="10"/>
        <v>1</v>
      </c>
      <c r="H13" s="98">
        <f t="shared" si="5"/>
        <v>5819904.2640000004</v>
      </c>
      <c r="I13" s="98">
        <v>5819904.2640000004</v>
      </c>
      <c r="J13" s="98">
        <f t="shared" ref="J13" si="28">I13-H13</f>
        <v>0</v>
      </c>
      <c r="K13" s="98">
        <f t="shared" si="6"/>
        <v>59514.8</v>
      </c>
      <c r="L13" s="98">
        <v>59514.8</v>
      </c>
      <c r="M13" s="98">
        <f t="shared" ref="M13" si="29">L13-K13</f>
        <v>0</v>
      </c>
      <c r="N13" s="72">
        <f t="shared" ref="N13" si="30">J13+M13</f>
        <v>0</v>
      </c>
      <c r="O13" s="86">
        <f t="shared" ref="O13" si="31">N13/24</f>
        <v>0</v>
      </c>
      <c r="P13" s="506" t="s">
        <v>228</v>
      </c>
    </row>
    <row r="14" spans="1:16">
      <c r="A14" s="73">
        <f t="shared" si="7"/>
        <v>8</v>
      </c>
      <c r="B14" s="69">
        <f t="shared" si="7"/>
        <v>46181</v>
      </c>
      <c r="C14" s="69">
        <f t="shared" si="8"/>
        <v>46181</v>
      </c>
      <c r="D14" s="70">
        <f t="shared" si="9"/>
        <v>0</v>
      </c>
      <c r="E14" s="69">
        <f t="shared" si="4"/>
        <v>46182</v>
      </c>
      <c r="F14" s="70">
        <f t="shared" si="15"/>
        <v>0</v>
      </c>
      <c r="G14" s="71">
        <f t="shared" si="10"/>
        <v>1</v>
      </c>
      <c r="H14" s="98">
        <f t="shared" si="5"/>
        <v>5819904.2640000004</v>
      </c>
      <c r="I14" s="98">
        <v>5819904.2640000004</v>
      </c>
      <c r="J14" s="98">
        <f t="shared" ref="J14" si="32">I14-H14</f>
        <v>0</v>
      </c>
      <c r="K14" s="98">
        <f t="shared" si="6"/>
        <v>59514.8</v>
      </c>
      <c r="L14" s="98">
        <v>59514.8</v>
      </c>
      <c r="M14" s="98">
        <f t="shared" ref="M14" si="33">L14-K14</f>
        <v>0</v>
      </c>
      <c r="N14" s="72">
        <f t="shared" ref="N14" si="34">J14+M14</f>
        <v>0</v>
      </c>
      <c r="O14" s="86">
        <f t="shared" ref="O14" si="35">N14/24</f>
        <v>0</v>
      </c>
      <c r="P14" s="506" t="s">
        <v>228</v>
      </c>
    </row>
    <row r="15" spans="1:16">
      <c r="A15" s="73">
        <f t="shared" si="7"/>
        <v>9</v>
      </c>
      <c r="B15" s="69">
        <f t="shared" si="7"/>
        <v>46182</v>
      </c>
      <c r="C15" s="69">
        <f t="shared" si="8"/>
        <v>46182</v>
      </c>
      <c r="D15" s="70">
        <f t="shared" si="9"/>
        <v>0</v>
      </c>
      <c r="E15" s="69">
        <f t="shared" si="4"/>
        <v>46183</v>
      </c>
      <c r="F15" s="70">
        <f t="shared" si="15"/>
        <v>0</v>
      </c>
      <c r="G15" s="71">
        <f t="shared" si="10"/>
        <v>1</v>
      </c>
      <c r="H15" s="98">
        <f t="shared" ref="H15" si="36">I14</f>
        <v>5819904.2640000004</v>
      </c>
      <c r="I15" s="98">
        <v>5819904.2640000004</v>
      </c>
      <c r="J15" s="98">
        <f t="shared" ref="J15" si="37">I15-H15</f>
        <v>0</v>
      </c>
      <c r="K15" s="98">
        <f t="shared" ref="K15" si="38">L14</f>
        <v>59514.8</v>
      </c>
      <c r="L15" s="98">
        <v>59514.8</v>
      </c>
      <c r="M15" s="98">
        <f t="shared" ref="M15" si="39">L15-K15</f>
        <v>0</v>
      </c>
      <c r="N15" s="72">
        <f t="shared" ref="N15" si="40">J15+M15</f>
        <v>0</v>
      </c>
      <c r="O15" s="86">
        <f t="shared" ref="O15" si="41">N15/24</f>
        <v>0</v>
      </c>
      <c r="P15" s="506" t="s">
        <v>228</v>
      </c>
    </row>
    <row r="16" spans="1:16">
      <c r="A16" s="73">
        <f t="shared" si="7"/>
        <v>10</v>
      </c>
      <c r="B16" s="69">
        <f t="shared" si="7"/>
        <v>46183</v>
      </c>
      <c r="C16" s="69">
        <f t="shared" si="8"/>
        <v>46183</v>
      </c>
      <c r="D16" s="70">
        <f t="shared" si="9"/>
        <v>0</v>
      </c>
      <c r="E16" s="69">
        <f t="shared" si="4"/>
        <v>46184</v>
      </c>
      <c r="F16" s="70">
        <f t="shared" si="15"/>
        <v>0</v>
      </c>
      <c r="G16" s="71">
        <f t="shared" si="10"/>
        <v>1</v>
      </c>
      <c r="H16" s="98">
        <f t="shared" ref="H16" si="42">I15</f>
        <v>5819904.2640000004</v>
      </c>
      <c r="I16" s="98">
        <v>5819904.2640000004</v>
      </c>
      <c r="J16" s="98">
        <f t="shared" ref="J16" si="43">I16-H16</f>
        <v>0</v>
      </c>
      <c r="K16" s="98">
        <f t="shared" ref="K16" si="44">L15</f>
        <v>59514.8</v>
      </c>
      <c r="L16" s="98">
        <v>59514.8</v>
      </c>
      <c r="M16" s="98">
        <f t="shared" ref="M16" si="45">L16-K16</f>
        <v>0</v>
      </c>
      <c r="N16" s="72">
        <f t="shared" ref="N16" si="46">J16+M16</f>
        <v>0</v>
      </c>
      <c r="O16" s="86">
        <f t="shared" ref="O16" si="47">N16/24</f>
        <v>0</v>
      </c>
      <c r="P16" s="506" t="s">
        <v>228</v>
      </c>
    </row>
    <row r="17" spans="1:16">
      <c r="A17" s="73">
        <f t="shared" si="7"/>
        <v>11</v>
      </c>
      <c r="B17" s="69">
        <f t="shared" si="7"/>
        <v>46184</v>
      </c>
      <c r="C17" s="69">
        <f t="shared" si="8"/>
        <v>46184</v>
      </c>
      <c r="D17" s="70">
        <f t="shared" si="9"/>
        <v>0</v>
      </c>
      <c r="E17" s="69">
        <f t="shared" si="4"/>
        <v>46185</v>
      </c>
      <c r="F17" s="70">
        <f t="shared" si="15"/>
        <v>0</v>
      </c>
      <c r="G17" s="71">
        <f t="shared" si="10"/>
        <v>1</v>
      </c>
      <c r="H17" s="98">
        <f t="shared" ref="H17" si="48">I16</f>
        <v>5819904.2640000004</v>
      </c>
      <c r="I17" s="98">
        <v>5819904.2640000004</v>
      </c>
      <c r="J17" s="98">
        <f t="shared" ref="J17" si="49">I17-H17</f>
        <v>0</v>
      </c>
      <c r="K17" s="98">
        <f t="shared" ref="K17" si="50">L16</f>
        <v>59514.8</v>
      </c>
      <c r="L17" s="98">
        <v>59514.8</v>
      </c>
      <c r="M17" s="98">
        <f t="shared" ref="M17" si="51">L17-K17</f>
        <v>0</v>
      </c>
      <c r="N17" s="72">
        <f t="shared" ref="N17" si="52">J17+M17</f>
        <v>0</v>
      </c>
      <c r="O17" s="86">
        <f t="shared" ref="O17" si="53">N17/24</f>
        <v>0</v>
      </c>
      <c r="P17" s="506" t="s">
        <v>228</v>
      </c>
    </row>
    <row r="18" spans="1:16">
      <c r="A18" s="73">
        <f t="shared" si="7"/>
        <v>12</v>
      </c>
      <c r="B18" s="69">
        <f t="shared" si="7"/>
        <v>46185</v>
      </c>
      <c r="C18" s="69">
        <f t="shared" si="8"/>
        <v>46185</v>
      </c>
      <c r="D18" s="70">
        <f t="shared" si="9"/>
        <v>0</v>
      </c>
      <c r="E18" s="69">
        <f t="shared" si="4"/>
        <v>46186</v>
      </c>
      <c r="F18" s="70">
        <f t="shared" si="15"/>
        <v>0</v>
      </c>
      <c r="G18" s="71">
        <f t="shared" si="10"/>
        <v>1</v>
      </c>
      <c r="H18" s="98">
        <f t="shared" ref="H18" si="54">I17</f>
        <v>5819904.2640000004</v>
      </c>
      <c r="I18" s="98">
        <v>5819904.2640000004</v>
      </c>
      <c r="J18" s="98">
        <f t="shared" ref="J18" si="55">I18-H18</f>
        <v>0</v>
      </c>
      <c r="K18" s="98">
        <f t="shared" ref="K18" si="56">L17</f>
        <v>59514.8</v>
      </c>
      <c r="L18" s="98">
        <v>59514.8</v>
      </c>
      <c r="M18" s="98">
        <f t="shared" ref="M18" si="57">L18-K18</f>
        <v>0</v>
      </c>
      <c r="N18" s="72">
        <f t="shared" ref="N18" si="58">J18+M18</f>
        <v>0</v>
      </c>
      <c r="O18" s="86">
        <f t="shared" ref="O18" si="59">N18/24</f>
        <v>0</v>
      </c>
      <c r="P18" s="506" t="s">
        <v>228</v>
      </c>
    </row>
    <row r="19" spans="1:16">
      <c r="A19" s="73">
        <f t="shared" si="7"/>
        <v>13</v>
      </c>
      <c r="B19" s="69">
        <f t="shared" si="7"/>
        <v>46186</v>
      </c>
      <c r="C19" s="69">
        <f t="shared" si="8"/>
        <v>46186</v>
      </c>
      <c r="D19" s="70">
        <f t="shared" si="9"/>
        <v>0</v>
      </c>
      <c r="E19" s="69">
        <f t="shared" si="4"/>
        <v>46187</v>
      </c>
      <c r="F19" s="70">
        <f t="shared" si="15"/>
        <v>0</v>
      </c>
      <c r="G19" s="71">
        <f t="shared" si="10"/>
        <v>1</v>
      </c>
      <c r="H19" s="98">
        <f t="shared" ref="H19" si="60">I18</f>
        <v>5819904.2640000004</v>
      </c>
      <c r="I19" s="98">
        <v>5819904.2640000004</v>
      </c>
      <c r="J19" s="98">
        <f t="shared" ref="J19" si="61">I19-H19</f>
        <v>0</v>
      </c>
      <c r="K19" s="98">
        <f t="shared" ref="K19" si="62">L18</f>
        <v>59514.8</v>
      </c>
      <c r="L19" s="98">
        <v>59514.8</v>
      </c>
      <c r="M19" s="98">
        <f t="shared" ref="M19" si="63">L19-K19</f>
        <v>0</v>
      </c>
      <c r="N19" s="72">
        <f t="shared" ref="N19" si="64">J19+M19</f>
        <v>0</v>
      </c>
      <c r="O19" s="86">
        <f t="shared" ref="O19" si="65">N19/24</f>
        <v>0</v>
      </c>
      <c r="P19" s="506" t="s">
        <v>228</v>
      </c>
    </row>
    <row r="20" spans="1:16">
      <c r="A20" s="73">
        <f t="shared" si="7"/>
        <v>14</v>
      </c>
      <c r="B20" s="69">
        <f t="shared" si="7"/>
        <v>46187</v>
      </c>
      <c r="C20" s="69">
        <f t="shared" si="8"/>
        <v>46187</v>
      </c>
      <c r="D20" s="70">
        <f t="shared" si="9"/>
        <v>0</v>
      </c>
      <c r="E20" s="69">
        <f t="shared" si="4"/>
        <v>46188</v>
      </c>
      <c r="F20" s="70">
        <f t="shared" si="15"/>
        <v>0</v>
      </c>
      <c r="G20" s="71">
        <f t="shared" si="10"/>
        <v>1</v>
      </c>
      <c r="H20" s="98"/>
      <c r="I20" s="98"/>
      <c r="J20" s="98">
        <f t="shared" si="0"/>
        <v>0</v>
      </c>
      <c r="K20" s="98"/>
      <c r="L20" s="98"/>
      <c r="M20" s="98">
        <f t="shared" si="1"/>
        <v>0</v>
      </c>
      <c r="N20" s="72">
        <f t="shared" si="2"/>
        <v>0</v>
      </c>
      <c r="O20" s="86">
        <f t="shared" si="3"/>
        <v>0</v>
      </c>
      <c r="P20" s="199"/>
    </row>
    <row r="21" spans="1:16">
      <c r="A21" s="73">
        <f t="shared" si="7"/>
        <v>15</v>
      </c>
      <c r="B21" s="69">
        <f t="shared" si="7"/>
        <v>46188</v>
      </c>
      <c r="C21" s="69">
        <f t="shared" si="8"/>
        <v>46188</v>
      </c>
      <c r="D21" s="70">
        <f t="shared" si="9"/>
        <v>0</v>
      </c>
      <c r="E21" s="69">
        <f t="shared" si="4"/>
        <v>46189</v>
      </c>
      <c r="F21" s="70">
        <f t="shared" si="15"/>
        <v>0</v>
      </c>
      <c r="G21" s="71">
        <f t="shared" si="10"/>
        <v>1</v>
      </c>
      <c r="H21" s="98"/>
      <c r="I21" s="98"/>
      <c r="J21" s="98">
        <f t="shared" si="0"/>
        <v>0</v>
      </c>
      <c r="K21" s="98"/>
      <c r="L21" s="98"/>
      <c r="M21" s="98">
        <f t="shared" si="1"/>
        <v>0</v>
      </c>
      <c r="N21" s="72">
        <f t="shared" si="2"/>
        <v>0</v>
      </c>
      <c r="O21" s="86">
        <f t="shared" si="3"/>
        <v>0</v>
      </c>
      <c r="P21" s="199"/>
    </row>
    <row r="22" spans="1:16">
      <c r="A22" s="73">
        <f t="shared" si="7"/>
        <v>16</v>
      </c>
      <c r="B22" s="69">
        <f t="shared" si="7"/>
        <v>46189</v>
      </c>
      <c r="C22" s="69">
        <f t="shared" si="8"/>
        <v>46189</v>
      </c>
      <c r="D22" s="70">
        <f t="shared" si="9"/>
        <v>0</v>
      </c>
      <c r="E22" s="69">
        <f t="shared" si="4"/>
        <v>46190</v>
      </c>
      <c r="F22" s="70">
        <f t="shared" si="15"/>
        <v>0</v>
      </c>
      <c r="G22" s="71">
        <f t="shared" si="10"/>
        <v>1</v>
      </c>
      <c r="H22" s="98"/>
      <c r="I22" s="98"/>
      <c r="J22" s="98">
        <f t="shared" si="0"/>
        <v>0</v>
      </c>
      <c r="K22" s="98"/>
      <c r="L22" s="98"/>
      <c r="M22" s="98">
        <f t="shared" si="1"/>
        <v>0</v>
      </c>
      <c r="N22" s="72">
        <f t="shared" si="2"/>
        <v>0</v>
      </c>
      <c r="O22" s="86">
        <f t="shared" si="3"/>
        <v>0</v>
      </c>
      <c r="P22" s="199"/>
    </row>
    <row r="23" spans="1:16">
      <c r="A23" s="73">
        <f t="shared" si="7"/>
        <v>17</v>
      </c>
      <c r="B23" s="69">
        <f t="shared" si="7"/>
        <v>46190</v>
      </c>
      <c r="C23" s="69">
        <f t="shared" si="8"/>
        <v>46190</v>
      </c>
      <c r="D23" s="70">
        <f t="shared" si="9"/>
        <v>0</v>
      </c>
      <c r="E23" s="69">
        <f t="shared" si="4"/>
        <v>46191</v>
      </c>
      <c r="F23" s="70">
        <f t="shared" si="15"/>
        <v>0</v>
      </c>
      <c r="G23" s="71">
        <f t="shared" si="10"/>
        <v>1</v>
      </c>
      <c r="H23" s="98"/>
      <c r="I23" s="98"/>
      <c r="J23" s="98">
        <f t="shared" si="0"/>
        <v>0</v>
      </c>
      <c r="K23" s="98"/>
      <c r="L23" s="98"/>
      <c r="M23" s="98">
        <f t="shared" si="1"/>
        <v>0</v>
      </c>
      <c r="N23" s="72">
        <f t="shared" si="2"/>
        <v>0</v>
      </c>
      <c r="O23" s="86">
        <f t="shared" si="3"/>
        <v>0</v>
      </c>
      <c r="P23" s="199"/>
    </row>
    <row r="24" spans="1:16">
      <c r="A24" s="73">
        <f t="shared" si="7"/>
        <v>18</v>
      </c>
      <c r="B24" s="69">
        <f t="shared" si="7"/>
        <v>46191</v>
      </c>
      <c r="C24" s="69">
        <f t="shared" si="8"/>
        <v>46191</v>
      </c>
      <c r="D24" s="70">
        <f t="shared" si="9"/>
        <v>0</v>
      </c>
      <c r="E24" s="69">
        <f t="shared" si="4"/>
        <v>46192</v>
      </c>
      <c r="F24" s="70">
        <f t="shared" si="15"/>
        <v>0</v>
      </c>
      <c r="G24" s="71">
        <f t="shared" si="10"/>
        <v>1</v>
      </c>
      <c r="H24" s="98"/>
      <c r="I24" s="98"/>
      <c r="J24" s="98">
        <f t="shared" si="0"/>
        <v>0</v>
      </c>
      <c r="K24" s="98"/>
      <c r="L24" s="98"/>
      <c r="M24" s="98">
        <f t="shared" si="1"/>
        <v>0</v>
      </c>
      <c r="N24" s="72">
        <f t="shared" si="2"/>
        <v>0</v>
      </c>
      <c r="O24" s="86">
        <f t="shared" si="3"/>
        <v>0</v>
      </c>
      <c r="P24" s="199"/>
    </row>
    <row r="25" spans="1:16">
      <c r="A25" s="73">
        <f t="shared" ref="A25:B37" si="66">A24+1</f>
        <v>19</v>
      </c>
      <c r="B25" s="69">
        <f>B24+1</f>
        <v>46192</v>
      </c>
      <c r="C25" s="69">
        <f t="shared" si="8"/>
        <v>46192</v>
      </c>
      <c r="D25" s="70">
        <f t="shared" si="9"/>
        <v>0</v>
      </c>
      <c r="E25" s="69">
        <f t="shared" si="4"/>
        <v>46193</v>
      </c>
      <c r="F25" s="70">
        <f t="shared" si="15"/>
        <v>0</v>
      </c>
      <c r="G25" s="71">
        <f t="shared" si="10"/>
        <v>1</v>
      </c>
      <c r="H25" s="98"/>
      <c r="I25" s="98"/>
      <c r="J25" s="98">
        <f t="shared" si="0"/>
        <v>0</v>
      </c>
      <c r="K25" s="98"/>
      <c r="L25" s="98"/>
      <c r="M25" s="98">
        <f t="shared" si="1"/>
        <v>0</v>
      </c>
      <c r="N25" s="72">
        <f t="shared" si="2"/>
        <v>0</v>
      </c>
      <c r="O25" s="86">
        <f t="shared" si="3"/>
        <v>0</v>
      </c>
      <c r="P25" s="199"/>
    </row>
    <row r="26" spans="1:16">
      <c r="A26" s="73">
        <f t="shared" si="66"/>
        <v>20</v>
      </c>
      <c r="B26" s="69">
        <f>B25+1</f>
        <v>46193</v>
      </c>
      <c r="C26" s="69">
        <f t="shared" si="8"/>
        <v>46193</v>
      </c>
      <c r="D26" s="70">
        <f t="shared" si="9"/>
        <v>0</v>
      </c>
      <c r="E26" s="69">
        <f t="shared" si="4"/>
        <v>46194</v>
      </c>
      <c r="F26" s="70">
        <f t="shared" si="15"/>
        <v>0</v>
      </c>
      <c r="G26" s="71">
        <f t="shared" si="10"/>
        <v>1</v>
      </c>
      <c r="H26" s="98"/>
      <c r="I26" s="98"/>
      <c r="J26" s="98">
        <f t="shared" si="0"/>
        <v>0</v>
      </c>
      <c r="K26" s="98"/>
      <c r="L26" s="98"/>
      <c r="M26" s="98">
        <f t="shared" si="1"/>
        <v>0</v>
      </c>
      <c r="N26" s="72">
        <f t="shared" si="2"/>
        <v>0</v>
      </c>
      <c r="O26" s="86">
        <f t="shared" si="3"/>
        <v>0</v>
      </c>
      <c r="P26" s="199"/>
    </row>
    <row r="27" spans="1:16">
      <c r="A27" s="73">
        <f t="shared" si="66"/>
        <v>21</v>
      </c>
      <c r="B27" s="69">
        <f>B26+1</f>
        <v>46194</v>
      </c>
      <c r="C27" s="69">
        <f t="shared" si="8"/>
        <v>46194</v>
      </c>
      <c r="D27" s="70">
        <f t="shared" si="9"/>
        <v>0</v>
      </c>
      <c r="E27" s="69">
        <f t="shared" si="4"/>
        <v>46195</v>
      </c>
      <c r="F27" s="70">
        <f t="shared" si="15"/>
        <v>0</v>
      </c>
      <c r="G27" s="71">
        <f t="shared" si="10"/>
        <v>1</v>
      </c>
      <c r="H27" s="98"/>
      <c r="I27" s="98"/>
      <c r="J27" s="98">
        <f t="shared" si="0"/>
        <v>0</v>
      </c>
      <c r="K27" s="98"/>
      <c r="L27" s="98"/>
      <c r="M27" s="98">
        <f t="shared" si="1"/>
        <v>0</v>
      </c>
      <c r="N27" s="72">
        <f t="shared" si="2"/>
        <v>0</v>
      </c>
      <c r="O27" s="86">
        <f t="shared" si="3"/>
        <v>0</v>
      </c>
      <c r="P27" s="199"/>
    </row>
    <row r="28" spans="1:16">
      <c r="A28" s="73">
        <f t="shared" si="66"/>
        <v>22</v>
      </c>
      <c r="B28" s="69">
        <f t="shared" si="66"/>
        <v>46195</v>
      </c>
      <c r="C28" s="69">
        <f t="shared" si="8"/>
        <v>46195</v>
      </c>
      <c r="D28" s="70">
        <f t="shared" si="9"/>
        <v>0</v>
      </c>
      <c r="E28" s="69">
        <f t="shared" si="4"/>
        <v>46196</v>
      </c>
      <c r="F28" s="70">
        <f t="shared" si="15"/>
        <v>0</v>
      </c>
      <c r="G28" s="71">
        <f t="shared" si="10"/>
        <v>1</v>
      </c>
      <c r="H28" s="98"/>
      <c r="I28" s="98"/>
      <c r="J28" s="98">
        <f t="shared" si="0"/>
        <v>0</v>
      </c>
      <c r="K28" s="98"/>
      <c r="L28" s="98"/>
      <c r="M28" s="98">
        <f t="shared" si="1"/>
        <v>0</v>
      </c>
      <c r="N28" s="72">
        <f t="shared" si="2"/>
        <v>0</v>
      </c>
      <c r="O28" s="86">
        <f t="shared" si="3"/>
        <v>0</v>
      </c>
      <c r="P28" s="199"/>
    </row>
    <row r="29" spans="1:16">
      <c r="A29" s="73">
        <f t="shared" si="66"/>
        <v>23</v>
      </c>
      <c r="B29" s="69">
        <f t="shared" si="66"/>
        <v>46196</v>
      </c>
      <c r="C29" s="69">
        <f t="shared" si="8"/>
        <v>46196</v>
      </c>
      <c r="D29" s="70">
        <f t="shared" si="9"/>
        <v>0</v>
      </c>
      <c r="E29" s="69">
        <f t="shared" si="4"/>
        <v>46197</v>
      </c>
      <c r="F29" s="70">
        <f t="shared" si="15"/>
        <v>0</v>
      </c>
      <c r="G29" s="71">
        <f t="shared" si="10"/>
        <v>1</v>
      </c>
      <c r="H29" s="98"/>
      <c r="I29" s="98"/>
      <c r="J29" s="98">
        <f t="shared" si="0"/>
        <v>0</v>
      </c>
      <c r="K29" s="98"/>
      <c r="L29" s="98"/>
      <c r="M29" s="98">
        <f t="shared" si="1"/>
        <v>0</v>
      </c>
      <c r="N29" s="72">
        <f t="shared" si="2"/>
        <v>0</v>
      </c>
      <c r="O29" s="86">
        <f t="shared" si="3"/>
        <v>0</v>
      </c>
      <c r="P29" s="199"/>
    </row>
    <row r="30" spans="1:16">
      <c r="A30" s="73">
        <f t="shared" si="66"/>
        <v>24</v>
      </c>
      <c r="B30" s="69">
        <f t="shared" si="66"/>
        <v>46197</v>
      </c>
      <c r="C30" s="69">
        <f t="shared" si="8"/>
        <v>46197</v>
      </c>
      <c r="D30" s="70">
        <f t="shared" si="9"/>
        <v>0</v>
      </c>
      <c r="E30" s="69">
        <f t="shared" si="4"/>
        <v>46198</v>
      </c>
      <c r="F30" s="70">
        <f t="shared" si="15"/>
        <v>0</v>
      </c>
      <c r="G30" s="71">
        <f t="shared" si="10"/>
        <v>1</v>
      </c>
      <c r="H30" s="98"/>
      <c r="I30" s="98"/>
      <c r="J30" s="98">
        <f t="shared" si="0"/>
        <v>0</v>
      </c>
      <c r="K30" s="98"/>
      <c r="L30" s="98"/>
      <c r="M30" s="98">
        <f t="shared" si="1"/>
        <v>0</v>
      </c>
      <c r="N30" s="72">
        <f t="shared" si="2"/>
        <v>0</v>
      </c>
      <c r="O30" s="86">
        <f t="shared" si="3"/>
        <v>0</v>
      </c>
      <c r="P30" s="199"/>
    </row>
    <row r="31" spans="1:16">
      <c r="A31" s="73">
        <f t="shared" si="66"/>
        <v>25</v>
      </c>
      <c r="B31" s="69">
        <f t="shared" si="66"/>
        <v>46198</v>
      </c>
      <c r="C31" s="69">
        <f t="shared" si="8"/>
        <v>46198</v>
      </c>
      <c r="D31" s="70">
        <f t="shared" si="9"/>
        <v>0</v>
      </c>
      <c r="E31" s="69">
        <f t="shared" si="4"/>
        <v>46199</v>
      </c>
      <c r="F31" s="70">
        <f t="shared" si="15"/>
        <v>0</v>
      </c>
      <c r="G31" s="71">
        <f t="shared" si="10"/>
        <v>1</v>
      </c>
      <c r="H31" s="98"/>
      <c r="I31" s="98"/>
      <c r="J31" s="98">
        <f t="shared" si="0"/>
        <v>0</v>
      </c>
      <c r="K31" s="98"/>
      <c r="L31" s="98"/>
      <c r="M31" s="98">
        <f t="shared" si="1"/>
        <v>0</v>
      </c>
      <c r="N31" s="72">
        <f t="shared" si="2"/>
        <v>0</v>
      </c>
      <c r="O31" s="86">
        <f t="shared" si="3"/>
        <v>0</v>
      </c>
      <c r="P31" s="199"/>
    </row>
    <row r="32" spans="1:16">
      <c r="A32" s="73">
        <f t="shared" si="66"/>
        <v>26</v>
      </c>
      <c r="B32" s="69">
        <f t="shared" si="66"/>
        <v>46199</v>
      </c>
      <c r="C32" s="69">
        <f t="shared" si="8"/>
        <v>46199</v>
      </c>
      <c r="D32" s="70">
        <f t="shared" si="9"/>
        <v>0</v>
      </c>
      <c r="E32" s="69">
        <f t="shared" si="4"/>
        <v>46200</v>
      </c>
      <c r="F32" s="70">
        <f t="shared" si="15"/>
        <v>0</v>
      </c>
      <c r="G32" s="71">
        <f t="shared" si="10"/>
        <v>1</v>
      </c>
      <c r="H32" s="98"/>
      <c r="I32" s="98"/>
      <c r="J32" s="98">
        <f t="shared" si="0"/>
        <v>0</v>
      </c>
      <c r="K32" s="98"/>
      <c r="L32" s="98"/>
      <c r="M32" s="98">
        <f t="shared" si="1"/>
        <v>0</v>
      </c>
      <c r="N32" s="72">
        <f t="shared" si="2"/>
        <v>0</v>
      </c>
      <c r="O32" s="86">
        <f t="shared" si="3"/>
        <v>0</v>
      </c>
      <c r="P32" s="506"/>
    </row>
    <row r="33" spans="1:16">
      <c r="A33" s="73">
        <f t="shared" si="66"/>
        <v>27</v>
      </c>
      <c r="B33" s="69">
        <f t="shared" si="66"/>
        <v>46200</v>
      </c>
      <c r="C33" s="69">
        <f t="shared" si="8"/>
        <v>46200</v>
      </c>
      <c r="D33" s="70">
        <f t="shared" si="9"/>
        <v>0</v>
      </c>
      <c r="E33" s="69">
        <f t="shared" si="4"/>
        <v>46201</v>
      </c>
      <c r="F33" s="70">
        <f t="shared" si="15"/>
        <v>0</v>
      </c>
      <c r="G33" s="71">
        <f t="shared" si="10"/>
        <v>1</v>
      </c>
      <c r="H33" s="98"/>
      <c r="I33" s="98"/>
      <c r="J33" s="98">
        <f t="shared" si="0"/>
        <v>0</v>
      </c>
      <c r="K33" s="98"/>
      <c r="L33" s="98"/>
      <c r="M33" s="98">
        <f t="shared" si="1"/>
        <v>0</v>
      </c>
      <c r="N33" s="72">
        <f t="shared" si="2"/>
        <v>0</v>
      </c>
      <c r="O33" s="86">
        <f t="shared" si="3"/>
        <v>0</v>
      </c>
      <c r="P33" s="506"/>
    </row>
    <row r="34" spans="1:16">
      <c r="A34" s="73">
        <f t="shared" si="66"/>
        <v>28</v>
      </c>
      <c r="B34" s="69">
        <f t="shared" si="66"/>
        <v>46201</v>
      </c>
      <c r="C34" s="69">
        <f t="shared" si="8"/>
        <v>46201</v>
      </c>
      <c r="D34" s="70">
        <f t="shared" si="9"/>
        <v>0</v>
      </c>
      <c r="E34" s="69">
        <f t="shared" si="4"/>
        <v>46202</v>
      </c>
      <c r="F34" s="70">
        <f t="shared" si="15"/>
        <v>0</v>
      </c>
      <c r="G34" s="71">
        <f t="shared" si="10"/>
        <v>1</v>
      </c>
      <c r="H34" s="98"/>
      <c r="I34" s="98"/>
      <c r="J34" s="98">
        <f t="shared" si="0"/>
        <v>0</v>
      </c>
      <c r="K34" s="98"/>
      <c r="L34" s="98"/>
      <c r="M34" s="98">
        <f t="shared" si="1"/>
        <v>0</v>
      </c>
      <c r="N34" s="72">
        <f t="shared" si="2"/>
        <v>0</v>
      </c>
      <c r="O34" s="86">
        <f t="shared" si="3"/>
        <v>0</v>
      </c>
      <c r="P34" s="506"/>
    </row>
    <row r="35" spans="1:16">
      <c r="A35" s="73">
        <f t="shared" si="66"/>
        <v>29</v>
      </c>
      <c r="B35" s="69">
        <f t="shared" si="66"/>
        <v>46202</v>
      </c>
      <c r="C35" s="69">
        <f t="shared" si="8"/>
        <v>46202</v>
      </c>
      <c r="D35" s="70">
        <f t="shared" si="9"/>
        <v>0</v>
      </c>
      <c r="E35" s="69">
        <f t="shared" si="4"/>
        <v>46203</v>
      </c>
      <c r="F35" s="70">
        <f t="shared" si="15"/>
        <v>0</v>
      </c>
      <c r="G35" s="71">
        <f t="shared" si="10"/>
        <v>1</v>
      </c>
      <c r="H35" s="98"/>
      <c r="I35" s="98"/>
      <c r="J35" s="98">
        <f t="shared" si="0"/>
        <v>0</v>
      </c>
      <c r="K35" s="98"/>
      <c r="L35" s="98"/>
      <c r="M35" s="98">
        <f t="shared" si="1"/>
        <v>0</v>
      </c>
      <c r="N35" s="72">
        <f t="shared" si="2"/>
        <v>0</v>
      </c>
      <c r="O35" s="86">
        <f t="shared" si="3"/>
        <v>0</v>
      </c>
      <c r="P35" s="506"/>
    </row>
    <row r="36" spans="1:16">
      <c r="A36" s="73">
        <f t="shared" si="66"/>
        <v>30</v>
      </c>
      <c r="B36" s="69">
        <f t="shared" si="66"/>
        <v>46203</v>
      </c>
      <c r="C36" s="69">
        <f t="shared" si="8"/>
        <v>46203</v>
      </c>
      <c r="D36" s="70">
        <f t="shared" si="9"/>
        <v>0</v>
      </c>
      <c r="E36" s="69">
        <f t="shared" si="4"/>
        <v>46204</v>
      </c>
      <c r="F36" s="70">
        <f t="shared" si="15"/>
        <v>0</v>
      </c>
      <c r="G36" s="71">
        <f t="shared" si="10"/>
        <v>1</v>
      </c>
      <c r="H36" s="98"/>
      <c r="I36" s="98"/>
      <c r="J36" s="98">
        <f t="shared" si="0"/>
        <v>0</v>
      </c>
      <c r="K36" s="98"/>
      <c r="L36" s="98"/>
      <c r="M36" s="98">
        <f t="shared" si="1"/>
        <v>0</v>
      </c>
      <c r="N36" s="72">
        <f t="shared" si="2"/>
        <v>0</v>
      </c>
      <c r="O36" s="86">
        <f t="shared" si="3"/>
        <v>0</v>
      </c>
      <c r="P36" s="506"/>
    </row>
    <row r="37" spans="1:16">
      <c r="A37" s="73">
        <f t="shared" si="66"/>
        <v>31</v>
      </c>
      <c r="B37" s="69">
        <f t="shared" si="66"/>
        <v>46204</v>
      </c>
      <c r="C37" s="69">
        <f t="shared" si="8"/>
        <v>46204</v>
      </c>
      <c r="D37" s="70">
        <f t="shared" si="9"/>
        <v>0</v>
      </c>
      <c r="E37" s="69">
        <f t="shared" si="4"/>
        <v>46205</v>
      </c>
      <c r="F37" s="70">
        <f t="shared" si="15"/>
        <v>0</v>
      </c>
      <c r="G37" s="71">
        <f t="shared" si="10"/>
        <v>1</v>
      </c>
      <c r="H37" s="98"/>
      <c r="I37" s="98"/>
      <c r="J37" s="98">
        <f t="shared" ref="J37" si="67">I37-H37</f>
        <v>0</v>
      </c>
      <c r="K37" s="98"/>
      <c r="L37" s="98"/>
      <c r="M37" s="98">
        <f t="shared" ref="M37" si="68">L37-K37</f>
        <v>0</v>
      </c>
      <c r="N37" s="72">
        <f t="shared" ref="N37" si="69">J37+M37</f>
        <v>0</v>
      </c>
      <c r="O37" s="86">
        <f t="shared" ref="O37" si="70">N37/24</f>
        <v>0</v>
      </c>
      <c r="P37" s="199"/>
    </row>
    <row r="38" spans="1:16">
      <c r="A38" s="73"/>
      <c r="B38" s="69"/>
      <c r="C38" s="69"/>
      <c r="D38" s="70"/>
      <c r="E38" s="69"/>
      <c r="F38" s="70"/>
      <c r="G38" s="71"/>
      <c r="H38" s="198"/>
      <c r="I38" s="98"/>
      <c r="J38" s="98"/>
      <c r="K38" s="98"/>
      <c r="L38" s="98"/>
      <c r="M38" s="98"/>
      <c r="N38" s="72"/>
      <c r="O38" s="86"/>
      <c r="P38" s="199"/>
    </row>
    <row r="39" spans="1:16">
      <c r="A39" s="77" t="s">
        <v>7</v>
      </c>
      <c r="B39" s="78"/>
      <c r="C39" s="78"/>
      <c r="D39" s="78"/>
      <c r="E39" s="78"/>
      <c r="F39" s="78"/>
      <c r="G39" s="79">
        <f>SUM(G7:G38)</f>
        <v>31</v>
      </c>
      <c r="H39" s="80"/>
      <c r="I39" s="80"/>
      <c r="J39" s="80"/>
      <c r="K39" s="80"/>
      <c r="L39" s="80"/>
      <c r="M39" s="80"/>
      <c r="N39" s="88">
        <f>SUM(N7:N38)</f>
        <v>0</v>
      </c>
      <c r="O39" s="88">
        <f>AVERAGE(O7:O38)</f>
        <v>0</v>
      </c>
      <c r="P39" s="200"/>
    </row>
    <row r="40" spans="1:16">
      <c r="A40" s="81" t="s">
        <v>125</v>
      </c>
      <c r="B40" s="82"/>
      <c r="C40" s="82"/>
      <c r="D40" s="82"/>
      <c r="E40" s="82"/>
      <c r="F40" s="82"/>
      <c r="G40" s="83">
        <f>G39/SUMPRODUCT((G7:G38&gt;0)*1)</f>
        <v>1</v>
      </c>
      <c r="H40" s="84"/>
      <c r="I40" s="84"/>
      <c r="J40" s="84"/>
      <c r="K40" s="84"/>
      <c r="L40" s="84"/>
      <c r="M40" s="84"/>
      <c r="N40" s="84"/>
      <c r="O40" s="84" t="e">
        <f>O39/SUMPRODUCT((O7:O38&gt;0)*1)</f>
        <v>#DIV/0!</v>
      </c>
      <c r="P40" s="201"/>
    </row>
  </sheetData>
  <mergeCells count="10">
    <mergeCell ref="P5:P6"/>
    <mergeCell ref="C5:D5"/>
    <mergeCell ref="E5:F5"/>
    <mergeCell ref="H5:J5"/>
    <mergeCell ref="K5:M5"/>
    <mergeCell ref="A5:A6"/>
    <mergeCell ref="B5:B6"/>
    <mergeCell ref="G5:G6"/>
    <mergeCell ref="N5:N6"/>
    <mergeCell ref="O5:O6"/>
  </mergeCells>
  <conditionalFormatting sqref="D11:D20">
    <cfRule type="cellIs" dxfId="1" priority="1" operator="equal">
      <formula>"APC"</formula>
    </cfRule>
  </conditionalFormatting>
  <hyperlinks>
    <hyperlink ref="P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80" zoomScaleNormal="80" workbookViewId="0">
      <pane ySplit="6" topLeftCell="A28" activePane="bottomLeft" state="frozen"/>
      <selection pane="bottomLeft" activeCell="Q44" sqref="Q4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5"/>
      <c r="C1" s="6" t="s">
        <v>144</v>
      </c>
      <c r="D1" s="5"/>
      <c r="E1" s="5"/>
      <c r="F1" s="5"/>
    </row>
    <row r="2" spans="1:12">
      <c r="B2" s="5"/>
      <c r="C2" s="141" t="s">
        <v>48</v>
      </c>
      <c r="D2" s="5"/>
      <c r="E2" s="5"/>
      <c r="F2" s="5"/>
      <c r="L2" s="93" t="s">
        <v>146</v>
      </c>
    </row>
    <row r="3" spans="1:12">
      <c r="B3" s="5"/>
      <c r="C3" s="6" t="str">
        <f>PCIM!C3</f>
        <v>Bulan Juni 2026</v>
      </c>
      <c r="D3" s="5"/>
      <c r="E3" s="5"/>
      <c r="F3" s="5"/>
    </row>
    <row r="4" spans="1:12">
      <c r="B4" s="8"/>
      <c r="C4" s="47">
        <f>'Summary sales'!A4</f>
        <v>46174</v>
      </c>
      <c r="D4" s="8"/>
      <c r="E4" s="5"/>
      <c r="F4" s="5"/>
      <c r="J4" s="5" t="s">
        <v>147</v>
      </c>
      <c r="K4" s="28">
        <f>MAX(K7:K37)</f>
        <v>199.30583333332712</v>
      </c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753" t="s">
        <v>151</v>
      </c>
      <c r="I5" s="754"/>
      <c r="J5" s="747" t="s">
        <v>152</v>
      </c>
      <c r="K5" s="751" t="s">
        <v>153</v>
      </c>
      <c r="L5" s="745" t="s">
        <v>154</v>
      </c>
    </row>
    <row r="6" spans="1:12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11" t="s">
        <v>148</v>
      </c>
      <c r="I6" s="196" t="s">
        <v>149</v>
      </c>
      <c r="J6" s="750"/>
      <c r="K6" s="752"/>
      <c r="L6" s="746"/>
    </row>
    <row r="7" spans="1:12" ht="15.75" thickTop="1">
      <c r="A7" s="67">
        <v>1</v>
      </c>
      <c r="B7" s="68">
        <f>C4</f>
        <v>46174</v>
      </c>
      <c r="C7" s="68">
        <f>C4</f>
        <v>46174</v>
      </c>
      <c r="D7" s="194">
        <v>0.29166666666666702</v>
      </c>
      <c r="E7" s="68">
        <f>C7+1</f>
        <v>46175</v>
      </c>
      <c r="F7" s="194">
        <v>0.29166666666666702</v>
      </c>
      <c r="G7" s="71">
        <f>IFERROR(((E7-C7)+(F7-D7)),"")</f>
        <v>1</v>
      </c>
      <c r="H7" s="195">
        <v>3177834.09</v>
      </c>
      <c r="I7" s="195">
        <v>3177834.09</v>
      </c>
      <c r="J7" s="72">
        <f t="shared" ref="J7:J12" si="0">I7-H7</f>
        <v>0</v>
      </c>
      <c r="K7" s="86">
        <f t="shared" ref="K7:K12" si="1">J7/24</f>
        <v>0</v>
      </c>
      <c r="L7" s="600" t="s">
        <v>163</v>
      </c>
    </row>
    <row r="8" spans="1:12">
      <c r="A8" s="73">
        <f>A7+1</f>
        <v>2</v>
      </c>
      <c r="B8" s="69">
        <f>B7+1</f>
        <v>46175</v>
      </c>
      <c r="C8" s="69">
        <f t="shared" ref="C8:C36" si="2">B8</f>
        <v>46175</v>
      </c>
      <c r="D8" s="70">
        <f>D7</f>
        <v>0.29166666666666702</v>
      </c>
      <c r="E8" s="69">
        <f>C8+1</f>
        <v>46176</v>
      </c>
      <c r="F8" s="70">
        <v>0.29166666666666702</v>
      </c>
      <c r="G8" s="71">
        <f>IFERROR(((E8-C8)+(F8-D8)),"")</f>
        <v>1</v>
      </c>
      <c r="H8" s="72">
        <f t="shared" ref="H8:H21" si="3">+I7</f>
        <v>3177834.09</v>
      </c>
      <c r="I8" s="72">
        <v>3180397.16</v>
      </c>
      <c r="J8" s="72">
        <f t="shared" si="0"/>
        <v>2563.070000000298</v>
      </c>
      <c r="K8" s="86">
        <f t="shared" si="1"/>
        <v>106.79458333334576</v>
      </c>
      <c r="L8" s="96"/>
    </row>
    <row r="9" spans="1:12">
      <c r="A9" s="73">
        <f t="shared" ref="A9:B24" si="4">A8+1</f>
        <v>3</v>
      </c>
      <c r="B9" s="69">
        <f t="shared" si="4"/>
        <v>46176</v>
      </c>
      <c r="C9" s="69">
        <f t="shared" si="2"/>
        <v>46176</v>
      </c>
      <c r="D9" s="70">
        <f t="shared" ref="D9:D36" si="5">D8</f>
        <v>0.29166666666666702</v>
      </c>
      <c r="E9" s="69">
        <f t="shared" ref="E9:E36" si="6">C9+1</f>
        <v>46177</v>
      </c>
      <c r="F9" s="70">
        <v>0.29166666666666702</v>
      </c>
      <c r="G9" s="71">
        <f>IFERROR(((E9-C9)+(F9-D9)),"")</f>
        <v>1</v>
      </c>
      <c r="H9" s="72">
        <f t="shared" si="3"/>
        <v>3180397.16</v>
      </c>
      <c r="I9" s="72">
        <v>3183588.94</v>
      </c>
      <c r="J9" s="72">
        <f t="shared" si="0"/>
        <v>3191.7799999997951</v>
      </c>
      <c r="K9" s="86">
        <f t="shared" si="1"/>
        <v>132.99083333332479</v>
      </c>
      <c r="L9" s="96"/>
    </row>
    <row r="10" spans="1:12">
      <c r="A10" s="73">
        <f t="shared" si="4"/>
        <v>4</v>
      </c>
      <c r="B10" s="69">
        <f t="shared" si="4"/>
        <v>46177</v>
      </c>
      <c r="C10" s="69">
        <f t="shared" si="2"/>
        <v>46177</v>
      </c>
      <c r="D10" s="70">
        <f t="shared" si="5"/>
        <v>0.29166666666666702</v>
      </c>
      <c r="E10" s="69">
        <f t="shared" si="6"/>
        <v>46178</v>
      </c>
      <c r="F10" s="70">
        <v>0.29166666666666702</v>
      </c>
      <c r="G10" s="71">
        <f>IFERROR(((E10-C10)+(F10-D10)),"")</f>
        <v>1</v>
      </c>
      <c r="H10" s="72">
        <f t="shared" si="3"/>
        <v>3183588.94</v>
      </c>
      <c r="I10" s="72">
        <v>3187356.99</v>
      </c>
      <c r="J10" s="72">
        <f t="shared" si="0"/>
        <v>3768.0500000002794</v>
      </c>
      <c r="K10" s="86">
        <f t="shared" si="1"/>
        <v>157.00208333334498</v>
      </c>
      <c r="L10" s="36"/>
    </row>
    <row r="11" spans="1:12">
      <c r="A11" s="73">
        <f t="shared" si="4"/>
        <v>5</v>
      </c>
      <c r="B11" s="69">
        <f t="shared" si="4"/>
        <v>46178</v>
      </c>
      <c r="C11" s="69">
        <f t="shared" si="2"/>
        <v>46178</v>
      </c>
      <c r="D11" s="70">
        <f t="shared" si="5"/>
        <v>0.29166666666666702</v>
      </c>
      <c r="E11" s="69">
        <f t="shared" si="6"/>
        <v>46179</v>
      </c>
      <c r="F11" s="70">
        <v>0.29166666666666702</v>
      </c>
      <c r="G11" s="71">
        <f t="shared" ref="G11:G36" si="7">IFERROR(((E11-C11)+(F11-D11)),"")</f>
        <v>1</v>
      </c>
      <c r="H11" s="72">
        <f t="shared" si="3"/>
        <v>3187356.99</v>
      </c>
      <c r="I11" s="72">
        <v>3190824.26</v>
      </c>
      <c r="J11" s="72">
        <f t="shared" si="0"/>
        <v>3467.269999999553</v>
      </c>
      <c r="K11" s="86">
        <f t="shared" si="1"/>
        <v>144.46958333331472</v>
      </c>
      <c r="L11" s="96"/>
    </row>
    <row r="12" spans="1:12">
      <c r="A12" s="73">
        <f t="shared" si="4"/>
        <v>6</v>
      </c>
      <c r="B12" s="69">
        <f t="shared" si="4"/>
        <v>46179</v>
      </c>
      <c r="C12" s="69">
        <f t="shared" si="2"/>
        <v>46179</v>
      </c>
      <c r="D12" s="70">
        <f t="shared" si="5"/>
        <v>0.29166666666666702</v>
      </c>
      <c r="E12" s="69">
        <f t="shared" si="6"/>
        <v>46180</v>
      </c>
      <c r="F12" s="70">
        <v>0.29166666666666702</v>
      </c>
      <c r="G12" s="71">
        <f t="shared" si="7"/>
        <v>1</v>
      </c>
      <c r="H12" s="72">
        <f t="shared" si="3"/>
        <v>3190824.26</v>
      </c>
      <c r="I12" s="72">
        <v>3194409.37</v>
      </c>
      <c r="J12" s="72">
        <f t="shared" si="0"/>
        <v>3585.1100000003353</v>
      </c>
      <c r="K12" s="86">
        <f t="shared" si="1"/>
        <v>149.37958333334731</v>
      </c>
      <c r="L12" s="96"/>
    </row>
    <row r="13" spans="1:12">
      <c r="A13" s="73">
        <f t="shared" si="4"/>
        <v>7</v>
      </c>
      <c r="B13" s="69">
        <f t="shared" si="4"/>
        <v>46180</v>
      </c>
      <c r="C13" s="69">
        <f t="shared" si="2"/>
        <v>46180</v>
      </c>
      <c r="D13" s="70">
        <f t="shared" si="5"/>
        <v>0.29166666666666702</v>
      </c>
      <c r="E13" s="69">
        <f t="shared" si="6"/>
        <v>46181</v>
      </c>
      <c r="F13" s="70">
        <v>0.29166666666666702</v>
      </c>
      <c r="G13" s="71">
        <f t="shared" si="7"/>
        <v>1</v>
      </c>
      <c r="H13" s="72">
        <f t="shared" si="3"/>
        <v>3194409.37</v>
      </c>
      <c r="I13" s="72">
        <v>3198045.47</v>
      </c>
      <c r="J13" s="72">
        <f t="shared" ref="J13" si="8">I13-H13</f>
        <v>3636.1000000000931</v>
      </c>
      <c r="K13" s="86">
        <f t="shared" ref="K13" si="9">J13/24</f>
        <v>151.50416666667056</v>
      </c>
      <c r="L13" s="96"/>
    </row>
    <row r="14" spans="1:12">
      <c r="A14" s="73">
        <f t="shared" si="4"/>
        <v>8</v>
      </c>
      <c r="B14" s="69">
        <f t="shared" si="4"/>
        <v>46181</v>
      </c>
      <c r="C14" s="69">
        <f t="shared" si="2"/>
        <v>46181</v>
      </c>
      <c r="D14" s="70">
        <f t="shared" si="5"/>
        <v>0.29166666666666702</v>
      </c>
      <c r="E14" s="69">
        <f t="shared" si="6"/>
        <v>46182</v>
      </c>
      <c r="F14" s="70">
        <v>0.29166666666666702</v>
      </c>
      <c r="G14" s="71">
        <f t="shared" si="7"/>
        <v>1</v>
      </c>
      <c r="H14" s="72">
        <f t="shared" si="3"/>
        <v>3198045.47</v>
      </c>
      <c r="I14" s="72">
        <v>3201680.58</v>
      </c>
      <c r="J14" s="72">
        <f t="shared" ref="J14" si="10">I14-H14</f>
        <v>3635.1099999998696</v>
      </c>
      <c r="K14" s="86">
        <f t="shared" ref="K14" si="11">J14/24</f>
        <v>151.46291666666124</v>
      </c>
      <c r="L14" s="535"/>
    </row>
    <row r="15" spans="1:12">
      <c r="A15" s="73">
        <f t="shared" si="4"/>
        <v>9</v>
      </c>
      <c r="B15" s="69">
        <f t="shared" si="4"/>
        <v>46182</v>
      </c>
      <c r="C15" s="69">
        <f t="shared" si="2"/>
        <v>46182</v>
      </c>
      <c r="D15" s="70">
        <f t="shared" si="5"/>
        <v>0.29166666666666702</v>
      </c>
      <c r="E15" s="69">
        <f t="shared" si="6"/>
        <v>46183</v>
      </c>
      <c r="F15" s="70">
        <v>0.29166666666666702</v>
      </c>
      <c r="G15" s="71">
        <f t="shared" si="7"/>
        <v>1</v>
      </c>
      <c r="H15" s="72">
        <f t="shared" si="3"/>
        <v>3201680.58</v>
      </c>
      <c r="I15" s="72">
        <v>3205421.95</v>
      </c>
      <c r="J15" s="72">
        <f t="shared" ref="J15:J36" si="12">I15-H15</f>
        <v>3741.3700000001118</v>
      </c>
      <c r="K15" s="86">
        <f t="shared" ref="K15:K36" si="13">J15/24</f>
        <v>155.89041666667131</v>
      </c>
      <c r="L15" s="96"/>
    </row>
    <row r="16" spans="1:12">
      <c r="A16" s="73">
        <f t="shared" si="4"/>
        <v>10</v>
      </c>
      <c r="B16" s="69">
        <f t="shared" si="4"/>
        <v>46183</v>
      </c>
      <c r="C16" s="69">
        <f t="shared" si="2"/>
        <v>46183</v>
      </c>
      <c r="D16" s="70">
        <f t="shared" si="5"/>
        <v>0.29166666666666702</v>
      </c>
      <c r="E16" s="69">
        <f t="shared" si="6"/>
        <v>46184</v>
      </c>
      <c r="F16" s="70">
        <v>0.29166666666666702</v>
      </c>
      <c r="G16" s="71">
        <f t="shared" si="7"/>
        <v>1</v>
      </c>
      <c r="H16" s="72">
        <f t="shared" si="3"/>
        <v>3205421.95</v>
      </c>
      <c r="I16" s="72">
        <v>3208981.88</v>
      </c>
      <c r="J16" s="72">
        <f t="shared" si="12"/>
        <v>3559.929999999702</v>
      </c>
      <c r="K16" s="86">
        <f t="shared" si="13"/>
        <v>148.33041666665426</v>
      </c>
      <c r="L16" s="96"/>
    </row>
    <row r="17" spans="1:14">
      <c r="A17" s="73">
        <f t="shared" si="4"/>
        <v>11</v>
      </c>
      <c r="B17" s="69">
        <f t="shared" si="4"/>
        <v>46184</v>
      </c>
      <c r="C17" s="69">
        <f t="shared" si="2"/>
        <v>46184</v>
      </c>
      <c r="D17" s="70">
        <f t="shared" si="5"/>
        <v>0.29166666666666702</v>
      </c>
      <c r="E17" s="69">
        <f t="shared" si="6"/>
        <v>46185</v>
      </c>
      <c r="F17" s="70">
        <v>0.29166666666666702</v>
      </c>
      <c r="G17" s="71">
        <f t="shared" si="7"/>
        <v>1</v>
      </c>
      <c r="H17" s="72">
        <f t="shared" si="3"/>
        <v>3208981.88</v>
      </c>
      <c r="I17" s="72">
        <v>3212479.73</v>
      </c>
      <c r="J17" s="72">
        <f t="shared" si="12"/>
        <v>3497.8500000000931</v>
      </c>
      <c r="K17" s="86">
        <f t="shared" si="13"/>
        <v>145.74375000000387</v>
      </c>
      <c r="L17" s="96"/>
    </row>
    <row r="18" spans="1:14">
      <c r="A18" s="73">
        <f t="shared" si="4"/>
        <v>12</v>
      </c>
      <c r="B18" s="69">
        <f t="shared" si="4"/>
        <v>46185</v>
      </c>
      <c r="C18" s="69">
        <f t="shared" si="2"/>
        <v>46185</v>
      </c>
      <c r="D18" s="70">
        <f t="shared" si="5"/>
        <v>0.29166666666666702</v>
      </c>
      <c r="E18" s="69">
        <f t="shared" si="6"/>
        <v>46186</v>
      </c>
      <c r="F18" s="70">
        <v>0.29166666666666702</v>
      </c>
      <c r="G18" s="71">
        <f t="shared" si="7"/>
        <v>1</v>
      </c>
      <c r="H18" s="72">
        <f t="shared" si="3"/>
        <v>3212479.73</v>
      </c>
      <c r="I18" s="72">
        <v>3216268.98</v>
      </c>
      <c r="J18" s="72">
        <f t="shared" si="12"/>
        <v>3789.25</v>
      </c>
      <c r="K18" s="86">
        <f t="shared" si="13"/>
        <v>157.88541666666666</v>
      </c>
      <c r="L18" s="96"/>
    </row>
    <row r="19" spans="1:14">
      <c r="A19" s="73">
        <f t="shared" si="4"/>
        <v>13</v>
      </c>
      <c r="B19" s="69">
        <f t="shared" si="4"/>
        <v>46186</v>
      </c>
      <c r="C19" s="69">
        <f t="shared" si="2"/>
        <v>46186</v>
      </c>
      <c r="D19" s="70">
        <f t="shared" si="5"/>
        <v>0.29166666666666702</v>
      </c>
      <c r="E19" s="69">
        <f t="shared" si="6"/>
        <v>46187</v>
      </c>
      <c r="F19" s="70">
        <v>0.29166666666666702</v>
      </c>
      <c r="G19" s="71">
        <f t="shared" si="7"/>
        <v>1</v>
      </c>
      <c r="H19" s="72">
        <f t="shared" si="3"/>
        <v>3216268.98</v>
      </c>
      <c r="I19" s="72">
        <v>3220143.48</v>
      </c>
      <c r="J19" s="72">
        <f t="shared" si="12"/>
        <v>3874.5</v>
      </c>
      <c r="K19" s="86">
        <f t="shared" si="13"/>
        <v>161.4375</v>
      </c>
      <c r="L19" s="96"/>
      <c r="N19" s="3"/>
    </row>
    <row r="20" spans="1:14">
      <c r="A20" s="73">
        <f t="shared" si="4"/>
        <v>14</v>
      </c>
      <c r="B20" s="69">
        <f t="shared" si="4"/>
        <v>46187</v>
      </c>
      <c r="C20" s="69">
        <f t="shared" si="2"/>
        <v>46187</v>
      </c>
      <c r="D20" s="70">
        <f t="shared" si="5"/>
        <v>0.29166666666666702</v>
      </c>
      <c r="E20" s="69">
        <f t="shared" si="6"/>
        <v>46188</v>
      </c>
      <c r="F20" s="70">
        <v>0.29166666666666702</v>
      </c>
      <c r="G20" s="71">
        <f t="shared" si="7"/>
        <v>1</v>
      </c>
      <c r="H20" s="72">
        <f t="shared" si="3"/>
        <v>3220143.48</v>
      </c>
      <c r="I20" s="72">
        <v>3220143.48</v>
      </c>
      <c r="J20" s="72">
        <f t="shared" si="12"/>
        <v>0</v>
      </c>
      <c r="K20" s="86">
        <f t="shared" si="13"/>
        <v>0</v>
      </c>
      <c r="L20" s="630" t="s">
        <v>163</v>
      </c>
    </row>
    <row r="21" spans="1:14">
      <c r="A21" s="73">
        <f t="shared" si="4"/>
        <v>15</v>
      </c>
      <c r="B21" s="69">
        <f t="shared" si="4"/>
        <v>46188</v>
      </c>
      <c r="C21" s="69">
        <f t="shared" si="2"/>
        <v>46188</v>
      </c>
      <c r="D21" s="70">
        <f t="shared" si="5"/>
        <v>0.29166666666666702</v>
      </c>
      <c r="E21" s="69">
        <f t="shared" si="6"/>
        <v>46189</v>
      </c>
      <c r="F21" s="70">
        <v>0.29166666666666702</v>
      </c>
      <c r="G21" s="71">
        <f t="shared" si="7"/>
        <v>1</v>
      </c>
      <c r="H21" s="72">
        <f t="shared" si="3"/>
        <v>3220143.48</v>
      </c>
      <c r="I21" s="72">
        <v>3220143.48</v>
      </c>
      <c r="J21" s="72">
        <f t="shared" si="12"/>
        <v>0</v>
      </c>
      <c r="K21" s="86">
        <f t="shared" si="13"/>
        <v>0</v>
      </c>
      <c r="L21" s="630" t="s">
        <v>163</v>
      </c>
    </row>
    <row r="22" spans="1:14">
      <c r="A22" s="73">
        <f t="shared" si="4"/>
        <v>16</v>
      </c>
      <c r="B22" s="69">
        <f t="shared" si="4"/>
        <v>46189</v>
      </c>
      <c r="C22" s="69">
        <f t="shared" si="2"/>
        <v>46189</v>
      </c>
      <c r="D22" s="70">
        <f t="shared" si="5"/>
        <v>0.29166666666666702</v>
      </c>
      <c r="E22" s="69">
        <f t="shared" si="6"/>
        <v>46190</v>
      </c>
      <c r="F22" s="70">
        <v>0.29166666666666702</v>
      </c>
      <c r="G22" s="71">
        <f t="shared" si="7"/>
        <v>1</v>
      </c>
      <c r="H22" s="72">
        <f t="shared" ref="H22:H23" si="14">+I21</f>
        <v>3220143.48</v>
      </c>
      <c r="I22" s="72">
        <v>3220143.48</v>
      </c>
      <c r="J22" s="72">
        <f t="shared" ref="J22" si="15">I22-H22</f>
        <v>0</v>
      </c>
      <c r="K22" s="86">
        <f t="shared" ref="K22" si="16">J22/24</f>
        <v>0</v>
      </c>
      <c r="L22" s="630" t="s">
        <v>163</v>
      </c>
    </row>
    <row r="23" spans="1:14">
      <c r="A23" s="73">
        <f t="shared" si="4"/>
        <v>17</v>
      </c>
      <c r="B23" s="69">
        <f t="shared" si="4"/>
        <v>46190</v>
      </c>
      <c r="C23" s="69">
        <f t="shared" si="2"/>
        <v>46190</v>
      </c>
      <c r="D23" s="70">
        <f t="shared" si="5"/>
        <v>0.29166666666666702</v>
      </c>
      <c r="E23" s="69">
        <f t="shared" si="6"/>
        <v>46191</v>
      </c>
      <c r="F23" s="70">
        <v>0.29166666666666702</v>
      </c>
      <c r="G23" s="71">
        <f t="shared" si="7"/>
        <v>1</v>
      </c>
      <c r="H23" s="72">
        <f t="shared" si="14"/>
        <v>3220143.48</v>
      </c>
      <c r="I23" s="72">
        <v>3220143.48</v>
      </c>
      <c r="J23" s="72">
        <f t="shared" ref="J23" si="17">I23-H23</f>
        <v>0</v>
      </c>
      <c r="K23" s="86">
        <f t="shared" ref="K23" si="18">J23/24</f>
        <v>0</v>
      </c>
      <c r="L23" s="630" t="s">
        <v>163</v>
      </c>
    </row>
    <row r="24" spans="1:14">
      <c r="A24" s="73">
        <f t="shared" si="4"/>
        <v>18</v>
      </c>
      <c r="B24" s="69">
        <f t="shared" si="4"/>
        <v>46191</v>
      </c>
      <c r="C24" s="69">
        <f t="shared" si="2"/>
        <v>46191</v>
      </c>
      <c r="D24" s="70">
        <f t="shared" si="5"/>
        <v>0.29166666666666702</v>
      </c>
      <c r="E24" s="69">
        <f t="shared" si="6"/>
        <v>46192</v>
      </c>
      <c r="F24" s="70">
        <v>0.29166666666666702</v>
      </c>
      <c r="G24" s="71">
        <f t="shared" si="7"/>
        <v>1</v>
      </c>
      <c r="H24" s="72">
        <f t="shared" ref="H24:H36" si="19">+I23</f>
        <v>3220143.48</v>
      </c>
      <c r="I24" s="72">
        <v>3224926.82</v>
      </c>
      <c r="J24" s="72">
        <f t="shared" ref="J24" si="20">I24-H24</f>
        <v>4783.339999999851</v>
      </c>
      <c r="K24" s="86">
        <f t="shared" ref="K24" si="21">J24/24</f>
        <v>199.30583333332712</v>
      </c>
      <c r="L24" s="630"/>
    </row>
    <row r="25" spans="1:14">
      <c r="A25" s="73">
        <f t="shared" ref="A25:B36" si="22">A24+1</f>
        <v>19</v>
      </c>
      <c r="B25" s="69">
        <f t="shared" si="22"/>
        <v>46192</v>
      </c>
      <c r="C25" s="69">
        <f t="shared" si="2"/>
        <v>46192</v>
      </c>
      <c r="D25" s="70">
        <f t="shared" si="5"/>
        <v>0.29166666666666702</v>
      </c>
      <c r="E25" s="69">
        <f t="shared" si="6"/>
        <v>46193</v>
      </c>
      <c r="F25" s="70">
        <v>0.29166666666666702</v>
      </c>
      <c r="G25" s="71">
        <f t="shared" si="7"/>
        <v>1</v>
      </c>
      <c r="H25" s="72">
        <f t="shared" si="19"/>
        <v>3224926.82</v>
      </c>
      <c r="I25" s="72">
        <v>3228513.44</v>
      </c>
      <c r="J25" s="72">
        <f t="shared" si="12"/>
        <v>3586.6200000001118</v>
      </c>
      <c r="K25" s="86">
        <f t="shared" si="13"/>
        <v>149.44250000000466</v>
      </c>
      <c r="L25" s="559"/>
    </row>
    <row r="26" spans="1:14">
      <c r="A26" s="73">
        <f t="shared" si="22"/>
        <v>20</v>
      </c>
      <c r="B26" s="69">
        <f t="shared" si="22"/>
        <v>46193</v>
      </c>
      <c r="C26" s="69">
        <f t="shared" si="2"/>
        <v>46193</v>
      </c>
      <c r="D26" s="70">
        <f t="shared" si="5"/>
        <v>0.29166666666666702</v>
      </c>
      <c r="E26" s="69">
        <f t="shared" si="6"/>
        <v>46194</v>
      </c>
      <c r="F26" s="70">
        <v>0.29166666666666702</v>
      </c>
      <c r="G26" s="71">
        <f t="shared" si="7"/>
        <v>1</v>
      </c>
      <c r="H26" s="72">
        <f t="shared" si="19"/>
        <v>3228513.44</v>
      </c>
      <c r="I26" s="72">
        <v>3231996.53</v>
      </c>
      <c r="J26" s="72">
        <f t="shared" ref="J26" si="23">I26-H26</f>
        <v>3483.089999999851</v>
      </c>
      <c r="K26" s="86">
        <f t="shared" ref="K26" si="24">J26/24</f>
        <v>145.1287499999938</v>
      </c>
      <c r="L26" s="559"/>
    </row>
    <row r="27" spans="1:14">
      <c r="A27" s="73">
        <f t="shared" si="22"/>
        <v>21</v>
      </c>
      <c r="B27" s="69">
        <f t="shared" si="22"/>
        <v>46194</v>
      </c>
      <c r="C27" s="69">
        <f t="shared" si="2"/>
        <v>46194</v>
      </c>
      <c r="D27" s="70">
        <f t="shared" si="5"/>
        <v>0.29166666666666702</v>
      </c>
      <c r="E27" s="69">
        <f t="shared" si="6"/>
        <v>46195</v>
      </c>
      <c r="F27" s="70">
        <v>0.29166666666666702</v>
      </c>
      <c r="G27" s="71">
        <f t="shared" si="7"/>
        <v>1</v>
      </c>
      <c r="H27" s="72">
        <f t="shared" si="19"/>
        <v>3231996.53</v>
      </c>
      <c r="I27" s="72">
        <v>3235371.65</v>
      </c>
      <c r="J27" s="72">
        <f t="shared" si="12"/>
        <v>3375.1200000001118</v>
      </c>
      <c r="K27" s="86">
        <f t="shared" si="13"/>
        <v>140.63000000000466</v>
      </c>
      <c r="L27" s="559"/>
    </row>
    <row r="28" spans="1:14">
      <c r="A28" s="73">
        <f t="shared" si="22"/>
        <v>22</v>
      </c>
      <c r="B28" s="69">
        <f t="shared" si="22"/>
        <v>46195</v>
      </c>
      <c r="C28" s="69">
        <f t="shared" si="2"/>
        <v>46195</v>
      </c>
      <c r="D28" s="70">
        <f t="shared" si="5"/>
        <v>0.29166666666666702</v>
      </c>
      <c r="E28" s="69">
        <f t="shared" si="6"/>
        <v>46196</v>
      </c>
      <c r="F28" s="70">
        <v>0.29166666666666702</v>
      </c>
      <c r="G28" s="71">
        <f t="shared" si="7"/>
        <v>1</v>
      </c>
      <c r="H28" s="72">
        <f t="shared" si="19"/>
        <v>3235371.65</v>
      </c>
      <c r="I28" s="72">
        <v>3238928.09</v>
      </c>
      <c r="J28" s="72">
        <f t="shared" ref="J28" si="25">I28-H28</f>
        <v>3556.4399999999441</v>
      </c>
      <c r="K28" s="86">
        <f t="shared" ref="K28" si="26">J28/24</f>
        <v>148.18499999999767</v>
      </c>
      <c r="L28" s="559"/>
    </row>
    <row r="29" spans="1:14">
      <c r="A29" s="73">
        <f t="shared" si="22"/>
        <v>23</v>
      </c>
      <c r="B29" s="69">
        <f t="shared" si="22"/>
        <v>46196</v>
      </c>
      <c r="C29" s="69">
        <f t="shared" si="2"/>
        <v>46196</v>
      </c>
      <c r="D29" s="70">
        <f t="shared" si="5"/>
        <v>0.29166666666666702</v>
      </c>
      <c r="E29" s="69">
        <f t="shared" si="6"/>
        <v>46197</v>
      </c>
      <c r="F29" s="70">
        <v>0.29166666666666702</v>
      </c>
      <c r="G29" s="71">
        <f t="shared" si="7"/>
        <v>1</v>
      </c>
      <c r="H29" s="72">
        <f t="shared" si="19"/>
        <v>3238928.09</v>
      </c>
      <c r="I29" s="72">
        <v>3242636.89</v>
      </c>
      <c r="J29" s="72">
        <f t="shared" si="12"/>
        <v>3708.8000000002794</v>
      </c>
      <c r="K29" s="86">
        <f t="shared" si="13"/>
        <v>154.53333333334498</v>
      </c>
      <c r="L29" s="559"/>
    </row>
    <row r="30" spans="1:14">
      <c r="A30" s="73">
        <f t="shared" si="22"/>
        <v>24</v>
      </c>
      <c r="B30" s="69">
        <f t="shared" si="22"/>
        <v>46197</v>
      </c>
      <c r="C30" s="69">
        <f t="shared" si="2"/>
        <v>46197</v>
      </c>
      <c r="D30" s="70">
        <f t="shared" si="5"/>
        <v>0.29166666666666702</v>
      </c>
      <c r="E30" s="69">
        <f t="shared" si="6"/>
        <v>46198</v>
      </c>
      <c r="F30" s="70">
        <v>0.29166666666666702</v>
      </c>
      <c r="G30" s="71">
        <f t="shared" si="7"/>
        <v>1</v>
      </c>
      <c r="H30" s="72">
        <f t="shared" si="19"/>
        <v>3242636.89</v>
      </c>
      <c r="I30" s="72">
        <v>3246485.13</v>
      </c>
      <c r="J30" s="72">
        <f t="shared" ref="J30" si="27">I30-H30</f>
        <v>3848.2399999997579</v>
      </c>
      <c r="K30" s="86">
        <f t="shared" ref="K30" si="28">J30/24</f>
        <v>160.34333333332324</v>
      </c>
      <c r="L30" s="559"/>
    </row>
    <row r="31" spans="1:14">
      <c r="A31" s="73">
        <f t="shared" si="22"/>
        <v>25</v>
      </c>
      <c r="B31" s="69">
        <f t="shared" si="22"/>
        <v>46198</v>
      </c>
      <c r="C31" s="69">
        <f t="shared" si="2"/>
        <v>46198</v>
      </c>
      <c r="D31" s="70">
        <f t="shared" si="5"/>
        <v>0.29166666666666702</v>
      </c>
      <c r="E31" s="69">
        <f t="shared" si="6"/>
        <v>46199</v>
      </c>
      <c r="F31" s="70">
        <v>0.29166666666666702</v>
      </c>
      <c r="G31" s="71">
        <f t="shared" si="7"/>
        <v>1</v>
      </c>
      <c r="H31" s="72">
        <f t="shared" si="19"/>
        <v>3246485.13</v>
      </c>
      <c r="I31" s="72">
        <v>3250315.24</v>
      </c>
      <c r="J31" s="72">
        <f t="shared" ref="J31" si="29">I31-H31</f>
        <v>3830.1100000003353</v>
      </c>
      <c r="K31" s="86">
        <f t="shared" ref="K31" si="30">J31/24</f>
        <v>159.58791666668063</v>
      </c>
      <c r="L31" s="559"/>
    </row>
    <row r="32" spans="1:14">
      <c r="A32" s="73">
        <f t="shared" si="22"/>
        <v>26</v>
      </c>
      <c r="B32" s="69">
        <f t="shared" si="22"/>
        <v>46199</v>
      </c>
      <c r="C32" s="69">
        <f t="shared" si="2"/>
        <v>46199</v>
      </c>
      <c r="D32" s="70">
        <f t="shared" si="5"/>
        <v>0.29166666666666702</v>
      </c>
      <c r="E32" s="69">
        <f t="shared" si="6"/>
        <v>46200</v>
      </c>
      <c r="F32" s="70">
        <v>0.29166666666666702</v>
      </c>
      <c r="G32" s="71">
        <f t="shared" si="7"/>
        <v>1</v>
      </c>
      <c r="H32" s="72">
        <f t="shared" si="19"/>
        <v>3250315.24</v>
      </c>
      <c r="I32" s="72">
        <v>3253398.81</v>
      </c>
      <c r="J32" s="72">
        <f t="shared" ref="J32" si="31">I32-H32</f>
        <v>3083.5699999998324</v>
      </c>
      <c r="K32" s="86">
        <f t="shared" ref="K32" si="32">J32/24</f>
        <v>128.48208333332636</v>
      </c>
      <c r="L32" s="559"/>
    </row>
    <row r="33" spans="1:12">
      <c r="A33" s="73">
        <f t="shared" si="22"/>
        <v>27</v>
      </c>
      <c r="B33" s="69">
        <f t="shared" si="22"/>
        <v>46200</v>
      </c>
      <c r="C33" s="69">
        <f t="shared" si="2"/>
        <v>46200</v>
      </c>
      <c r="D33" s="70">
        <f t="shared" si="5"/>
        <v>0.29166666666666702</v>
      </c>
      <c r="E33" s="69">
        <f t="shared" si="6"/>
        <v>46201</v>
      </c>
      <c r="F33" s="70">
        <v>0.29166666666666702</v>
      </c>
      <c r="G33" s="71">
        <f t="shared" si="7"/>
        <v>1</v>
      </c>
      <c r="H33" s="72">
        <f t="shared" si="19"/>
        <v>3253398.81</v>
      </c>
      <c r="I33" s="72">
        <v>3257262.37</v>
      </c>
      <c r="J33" s="72">
        <f t="shared" ref="J33" si="33">I33-H33</f>
        <v>3863.5600000000559</v>
      </c>
      <c r="K33" s="86">
        <f t="shared" ref="K33" si="34">J33/24</f>
        <v>160.98166666666899</v>
      </c>
      <c r="L33" s="559"/>
    </row>
    <row r="34" spans="1:12">
      <c r="A34" s="73">
        <f t="shared" si="22"/>
        <v>28</v>
      </c>
      <c r="B34" s="69">
        <f t="shared" si="22"/>
        <v>46201</v>
      </c>
      <c r="C34" s="69">
        <f t="shared" si="2"/>
        <v>46201</v>
      </c>
      <c r="D34" s="70">
        <f t="shared" si="5"/>
        <v>0.29166666666666702</v>
      </c>
      <c r="E34" s="69">
        <f t="shared" si="6"/>
        <v>46202</v>
      </c>
      <c r="F34" s="70">
        <v>0.29166666666666702</v>
      </c>
      <c r="G34" s="71">
        <f t="shared" si="7"/>
        <v>1</v>
      </c>
      <c r="H34" s="72">
        <f t="shared" si="19"/>
        <v>3257262.37</v>
      </c>
      <c r="I34" s="195">
        <v>3260955.01</v>
      </c>
      <c r="J34" s="72">
        <f t="shared" si="12"/>
        <v>3692.6399999996647</v>
      </c>
      <c r="K34" s="86">
        <f t="shared" si="13"/>
        <v>153.85999999998603</v>
      </c>
      <c r="L34" s="96"/>
    </row>
    <row r="35" spans="1:12">
      <c r="A35" s="73">
        <f t="shared" si="22"/>
        <v>29</v>
      </c>
      <c r="B35" s="69">
        <f t="shared" si="22"/>
        <v>46202</v>
      </c>
      <c r="C35" s="69">
        <f t="shared" si="2"/>
        <v>46202</v>
      </c>
      <c r="D35" s="70">
        <f t="shared" si="5"/>
        <v>0.29166666666666702</v>
      </c>
      <c r="E35" s="69">
        <f t="shared" si="6"/>
        <v>46203</v>
      </c>
      <c r="F35" s="70">
        <v>0.29166666666666702</v>
      </c>
      <c r="G35" s="71">
        <f t="shared" si="7"/>
        <v>1</v>
      </c>
      <c r="H35" s="72">
        <f t="shared" si="19"/>
        <v>3260955.01</v>
      </c>
      <c r="I35" s="195">
        <v>3264727.03</v>
      </c>
      <c r="J35" s="72">
        <f t="shared" si="12"/>
        <v>3772.0200000000186</v>
      </c>
      <c r="K35" s="86">
        <f t="shared" si="13"/>
        <v>157.16750000000079</v>
      </c>
      <c r="L35" s="96"/>
    </row>
    <row r="36" spans="1:12">
      <c r="A36" s="73">
        <f t="shared" si="22"/>
        <v>30</v>
      </c>
      <c r="B36" s="69">
        <f t="shared" si="22"/>
        <v>46203</v>
      </c>
      <c r="C36" s="69">
        <f t="shared" si="2"/>
        <v>46203</v>
      </c>
      <c r="D36" s="70">
        <f t="shared" si="5"/>
        <v>0.29166666666666702</v>
      </c>
      <c r="E36" s="69">
        <f t="shared" si="6"/>
        <v>46204</v>
      </c>
      <c r="F36" s="70">
        <v>0.29166666666666702</v>
      </c>
      <c r="G36" s="71">
        <f t="shared" si="7"/>
        <v>1</v>
      </c>
      <c r="H36" s="72">
        <f t="shared" si="19"/>
        <v>3264727.03</v>
      </c>
      <c r="I36" s="195">
        <v>3268715.24</v>
      </c>
      <c r="J36" s="72">
        <f t="shared" si="12"/>
        <v>3988.2100000004284</v>
      </c>
      <c r="K36" s="86">
        <f t="shared" si="13"/>
        <v>166.17541666668453</v>
      </c>
      <c r="L36" s="96"/>
    </row>
    <row r="37" spans="1:12" ht="15.75" thickBot="1">
      <c r="A37" s="73"/>
      <c r="B37" s="69"/>
      <c r="C37" s="69"/>
      <c r="D37" s="70"/>
      <c r="E37" s="69"/>
      <c r="F37" s="70"/>
      <c r="G37" s="71"/>
      <c r="H37" s="72"/>
      <c r="I37" s="195"/>
      <c r="J37" s="72"/>
      <c r="K37" s="86"/>
      <c r="L37" s="3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90881.150000000373</v>
      </c>
      <c r="K38" s="88">
        <f>AVERAGE(K7:K37)</f>
        <v>126.22381944444497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5.0489527777777985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0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zoomScaleSheetLayoutView="90" workbookViewId="0">
      <pane xSplit="3" ySplit="7" topLeftCell="D53" activePane="bottomRight" state="frozenSplit"/>
      <selection pane="topRight"/>
      <selection pane="bottomLeft"/>
      <selection pane="bottomRight" activeCell="O2" sqref="O2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140625" style="1" customWidth="1"/>
    <col min="5" max="6" width="10.7109375" style="1" customWidth="1"/>
    <col min="7" max="12" width="9.140625" style="1"/>
    <col min="13" max="14" width="9.140625" style="3"/>
    <col min="15" max="15" width="19.140625" style="4" customWidth="1"/>
    <col min="16" max="16" width="36.140625" style="1" customWidth="1"/>
    <col min="17" max="16384" width="9.140625" style="1"/>
  </cols>
  <sheetData>
    <row r="1" spans="1:17" ht="15.75" thickBot="1">
      <c r="B1" s="5"/>
      <c r="C1" s="6" t="s">
        <v>144</v>
      </c>
      <c r="D1" s="5"/>
      <c r="E1" s="5"/>
      <c r="F1" s="5"/>
      <c r="G1" s="5"/>
      <c r="H1" s="5"/>
      <c r="I1" s="5"/>
      <c r="J1" s="5"/>
      <c r="K1" s="5"/>
      <c r="L1" s="5"/>
      <c r="M1" s="28"/>
      <c r="N1" s="28"/>
      <c r="O1" s="29"/>
    </row>
    <row r="2" spans="1:17" ht="16.5" thickTop="1" thickBot="1">
      <c r="B2" s="5"/>
      <c r="C2" s="6" t="s">
        <v>184</v>
      </c>
      <c r="D2" s="5"/>
      <c r="E2" s="5"/>
      <c r="F2" s="5"/>
      <c r="G2" s="5"/>
      <c r="H2" s="5"/>
      <c r="I2" s="28"/>
      <c r="J2" s="5"/>
      <c r="K2" s="5"/>
      <c r="L2" s="5"/>
      <c r="M2" s="28"/>
      <c r="N2" s="28"/>
      <c r="O2" s="187" t="s">
        <v>146</v>
      </c>
    </row>
    <row r="3" spans="1:17" ht="15.75" thickTop="1">
      <c r="B3" s="5"/>
      <c r="C3" s="6" t="str">
        <f>RB!C3</f>
        <v>Bulan Juni 2026</v>
      </c>
      <c r="D3" s="5"/>
      <c r="E3" s="5"/>
      <c r="F3" s="5"/>
      <c r="G3" s="5"/>
      <c r="H3" s="5"/>
      <c r="I3" s="5"/>
      <c r="J3" s="5"/>
      <c r="K3" s="5"/>
      <c r="L3" s="5"/>
      <c r="M3" s="28"/>
      <c r="N3" s="28"/>
      <c r="O3" s="29"/>
    </row>
    <row r="4" spans="1:17" ht="15.75" thickBot="1">
      <c r="B4" s="8"/>
      <c r="C4" s="8">
        <f>RB!C4</f>
        <v>46174</v>
      </c>
      <c r="D4" s="9"/>
      <c r="E4" s="143"/>
      <c r="F4" s="143"/>
      <c r="G4" s="5"/>
      <c r="H4" s="5"/>
      <c r="I4" s="5"/>
      <c r="J4" s="5"/>
      <c r="K4" s="5"/>
      <c r="L4" s="5"/>
      <c r="M4" s="28"/>
      <c r="N4" s="28"/>
      <c r="O4" s="29" t="s">
        <v>147</v>
      </c>
    </row>
    <row r="5" spans="1:17" ht="15.75" customHeight="1" thickTop="1">
      <c r="A5" s="767" t="s">
        <v>107</v>
      </c>
      <c r="B5" s="764" t="s">
        <v>108</v>
      </c>
      <c r="C5" s="764" t="s">
        <v>185</v>
      </c>
      <c r="D5" s="764" t="s">
        <v>186</v>
      </c>
      <c r="E5" s="764" t="s">
        <v>187</v>
      </c>
      <c r="F5" s="764" t="s">
        <v>188</v>
      </c>
      <c r="G5" s="753" t="s">
        <v>189</v>
      </c>
      <c r="H5" s="754"/>
      <c r="I5" s="754"/>
      <c r="J5" s="754"/>
      <c r="K5" s="754"/>
      <c r="L5" s="754"/>
      <c r="M5" s="754"/>
      <c r="N5" s="755"/>
      <c r="O5" s="756" t="s">
        <v>152</v>
      </c>
      <c r="P5" s="759" t="s">
        <v>190</v>
      </c>
    </row>
    <row r="6" spans="1:17" ht="19.5" customHeight="1">
      <c r="A6" s="768"/>
      <c r="B6" s="765"/>
      <c r="C6" s="765"/>
      <c r="D6" s="765"/>
      <c r="E6" s="765"/>
      <c r="F6" s="765"/>
      <c r="G6" s="762" t="s">
        <v>148</v>
      </c>
      <c r="H6" s="763"/>
      <c r="I6" s="762" t="s">
        <v>149</v>
      </c>
      <c r="J6" s="763"/>
      <c r="K6" s="762" t="s">
        <v>148</v>
      </c>
      <c r="L6" s="763"/>
      <c r="M6" s="762" t="s">
        <v>149</v>
      </c>
      <c r="N6" s="763"/>
      <c r="O6" s="757"/>
      <c r="P6" s="760"/>
    </row>
    <row r="7" spans="1:17" ht="33.75" customHeight="1" thickBot="1">
      <c r="A7" s="769"/>
      <c r="B7" s="766"/>
      <c r="C7" s="766"/>
      <c r="D7" s="766"/>
      <c r="E7" s="766"/>
      <c r="F7" s="766"/>
      <c r="G7" s="11" t="s">
        <v>108</v>
      </c>
      <c r="H7" s="11" t="s">
        <v>155</v>
      </c>
      <c r="I7" s="11" t="s">
        <v>108</v>
      </c>
      <c r="J7" s="11" t="s">
        <v>155</v>
      </c>
      <c r="K7" s="31" t="s">
        <v>191</v>
      </c>
      <c r="L7" s="11" t="s">
        <v>192</v>
      </c>
      <c r="M7" s="31" t="s">
        <v>191</v>
      </c>
      <c r="N7" s="11" t="s">
        <v>192</v>
      </c>
      <c r="O7" s="758"/>
      <c r="P7" s="761"/>
    </row>
    <row r="8" spans="1:17" ht="15.75" thickTop="1">
      <c r="A8" s="73"/>
      <c r="B8" s="69"/>
      <c r="C8" s="185"/>
      <c r="D8" s="185"/>
      <c r="E8" s="20"/>
      <c r="F8" s="155"/>
      <c r="G8" s="22"/>
      <c r="H8" s="23"/>
      <c r="I8" s="22"/>
      <c r="J8" s="23"/>
      <c r="K8" s="23"/>
      <c r="L8" s="23"/>
      <c r="M8" s="188"/>
      <c r="N8" s="188"/>
      <c r="O8" s="40"/>
      <c r="P8" s="189"/>
    </row>
    <row r="9" spans="1:17">
      <c r="A9" s="73">
        <f t="shared" ref="A9:A10" si="0">A8+1</f>
        <v>1</v>
      </c>
      <c r="B9" s="69">
        <f t="shared" ref="B9" si="1">I9</f>
        <v>46174</v>
      </c>
      <c r="C9" s="185" t="s">
        <v>243</v>
      </c>
      <c r="D9" s="185" t="s">
        <v>247</v>
      </c>
      <c r="E9" s="20">
        <v>46172</v>
      </c>
      <c r="F9" s="579" t="s">
        <v>131</v>
      </c>
      <c r="G9" s="22">
        <v>46174</v>
      </c>
      <c r="H9" s="23">
        <v>0.19999999999999998</v>
      </c>
      <c r="I9" s="22">
        <v>46174</v>
      </c>
      <c r="J9" s="23">
        <v>0.96666666666666667</v>
      </c>
      <c r="K9" s="190">
        <v>190</v>
      </c>
      <c r="L9" s="190">
        <v>38</v>
      </c>
      <c r="M9" s="190">
        <v>20</v>
      </c>
      <c r="N9" s="190">
        <v>38</v>
      </c>
      <c r="O9" s="40">
        <v>2697.35</v>
      </c>
      <c r="P9" s="530"/>
    </row>
    <row r="10" spans="1:17">
      <c r="A10" s="73">
        <f t="shared" si="0"/>
        <v>2</v>
      </c>
      <c r="B10" s="14">
        <f t="shared" ref="B10:B31" si="2">I10</f>
        <v>46175</v>
      </c>
      <c r="C10" s="522" t="s">
        <v>235</v>
      </c>
      <c r="D10" s="529" t="s">
        <v>248</v>
      </c>
      <c r="E10" s="20">
        <v>46172</v>
      </c>
      <c r="F10" s="579" t="s">
        <v>131</v>
      </c>
      <c r="G10" s="22">
        <v>46174</v>
      </c>
      <c r="H10" s="23">
        <v>0.96666666666666667</v>
      </c>
      <c r="I10" s="22">
        <v>46175</v>
      </c>
      <c r="J10" s="23">
        <v>0.4861111111111111</v>
      </c>
      <c r="K10" s="190">
        <v>195</v>
      </c>
      <c r="L10" s="190">
        <v>38</v>
      </c>
      <c r="M10" s="190">
        <v>20</v>
      </c>
      <c r="N10" s="190">
        <v>38</v>
      </c>
      <c r="O10" s="40">
        <v>2369.4699999999998</v>
      </c>
      <c r="P10" s="191"/>
    </row>
    <row r="11" spans="1:17">
      <c r="A11" s="73">
        <f t="shared" ref="A11:A31" si="3">A10+1</f>
        <v>3</v>
      </c>
      <c r="B11" s="14">
        <f t="shared" si="2"/>
        <v>46176</v>
      </c>
      <c r="C11" s="185" t="s">
        <v>244</v>
      </c>
      <c r="D11" s="185" t="s">
        <v>249</v>
      </c>
      <c r="E11" s="20">
        <v>46174</v>
      </c>
      <c r="F11" s="579" t="s">
        <v>131</v>
      </c>
      <c r="G11" s="22">
        <v>46175</v>
      </c>
      <c r="H11" s="23">
        <v>0.4861111111111111</v>
      </c>
      <c r="I11" s="22">
        <v>46176</v>
      </c>
      <c r="J11" s="23">
        <v>3.472222222222222E-3</v>
      </c>
      <c r="K11" s="190">
        <v>190</v>
      </c>
      <c r="L11" s="190">
        <v>38</v>
      </c>
      <c r="M11" s="190">
        <v>20</v>
      </c>
      <c r="N11" s="190">
        <v>38</v>
      </c>
      <c r="O11" s="40">
        <v>2833.61</v>
      </c>
      <c r="P11" s="191"/>
    </row>
    <row r="12" spans="1:17">
      <c r="A12" s="73">
        <f t="shared" si="3"/>
        <v>4</v>
      </c>
      <c r="B12" s="14">
        <f t="shared" si="2"/>
        <v>46176</v>
      </c>
      <c r="C12" s="185" t="s">
        <v>273</v>
      </c>
      <c r="D12" s="185" t="s">
        <v>272</v>
      </c>
      <c r="E12" s="20">
        <v>46175</v>
      </c>
      <c r="F12" s="579" t="s">
        <v>131</v>
      </c>
      <c r="G12" s="22">
        <v>46176</v>
      </c>
      <c r="H12" s="23">
        <v>3.472222222222222E-3</v>
      </c>
      <c r="I12" s="22">
        <v>46176</v>
      </c>
      <c r="J12" s="23">
        <v>0.56944444444444442</v>
      </c>
      <c r="K12" s="190">
        <v>155</v>
      </c>
      <c r="L12" s="190">
        <v>38</v>
      </c>
      <c r="M12" s="190">
        <v>20</v>
      </c>
      <c r="N12" s="190">
        <v>38</v>
      </c>
      <c r="O12" s="40">
        <v>2168.2199999999998</v>
      </c>
      <c r="P12" s="191"/>
    </row>
    <row r="13" spans="1:17">
      <c r="A13" s="73">
        <f t="shared" si="3"/>
        <v>5</v>
      </c>
      <c r="B13" s="14">
        <f t="shared" si="2"/>
        <v>46176</v>
      </c>
      <c r="C13" s="185" t="s">
        <v>261</v>
      </c>
      <c r="D13" s="185" t="s">
        <v>268</v>
      </c>
      <c r="E13" s="20">
        <v>46176</v>
      </c>
      <c r="F13" s="579" t="s">
        <v>131</v>
      </c>
      <c r="G13" s="22">
        <v>46176</v>
      </c>
      <c r="H13" s="23">
        <v>0.56944444444444442</v>
      </c>
      <c r="I13" s="22">
        <v>46176</v>
      </c>
      <c r="J13" s="23">
        <v>0.98611111111111116</v>
      </c>
      <c r="K13" s="190">
        <v>200</v>
      </c>
      <c r="L13" s="190">
        <v>38</v>
      </c>
      <c r="M13" s="190">
        <v>20</v>
      </c>
      <c r="N13" s="190">
        <v>38</v>
      </c>
      <c r="O13" s="40">
        <v>2790.59</v>
      </c>
      <c r="P13" s="191"/>
    </row>
    <row r="14" spans="1:17">
      <c r="A14" s="73">
        <f t="shared" si="3"/>
        <v>6</v>
      </c>
      <c r="B14" s="14">
        <f t="shared" si="2"/>
        <v>46177</v>
      </c>
      <c r="C14" s="185" t="s">
        <v>235</v>
      </c>
      <c r="D14" s="185" t="s">
        <v>269</v>
      </c>
      <c r="E14" s="20">
        <v>46176</v>
      </c>
      <c r="F14" s="579" t="s">
        <v>131</v>
      </c>
      <c r="G14" s="22">
        <v>46176</v>
      </c>
      <c r="H14" s="23">
        <v>0.98611111111111116</v>
      </c>
      <c r="I14" s="22">
        <v>46177</v>
      </c>
      <c r="J14" s="23">
        <v>0.50347222222222221</v>
      </c>
      <c r="K14" s="190">
        <v>185</v>
      </c>
      <c r="L14" s="190">
        <v>38</v>
      </c>
      <c r="M14" s="190">
        <v>25</v>
      </c>
      <c r="N14" s="190">
        <v>38</v>
      </c>
      <c r="O14" s="4">
        <v>2623.81</v>
      </c>
      <c r="P14" s="191"/>
      <c r="Q14" s="4"/>
    </row>
    <row r="15" spans="1:17">
      <c r="A15" s="73">
        <f t="shared" si="3"/>
        <v>7</v>
      </c>
      <c r="B15" s="14">
        <f t="shared" si="2"/>
        <v>46177</v>
      </c>
      <c r="C15" s="185" t="s">
        <v>271</v>
      </c>
      <c r="D15" s="185" t="s">
        <v>270</v>
      </c>
      <c r="E15" s="20">
        <v>46176</v>
      </c>
      <c r="F15" s="579" t="s">
        <v>131</v>
      </c>
      <c r="G15" s="22">
        <v>46177</v>
      </c>
      <c r="H15" s="23">
        <v>0.50347222222222221</v>
      </c>
      <c r="I15" s="22">
        <v>46177</v>
      </c>
      <c r="J15" s="23">
        <v>0.98125000000000007</v>
      </c>
      <c r="K15" s="190">
        <v>190</v>
      </c>
      <c r="L15" s="190">
        <v>38</v>
      </c>
      <c r="M15" s="190">
        <v>25</v>
      </c>
      <c r="N15" s="190">
        <v>38</v>
      </c>
      <c r="O15" s="4">
        <v>2847.53</v>
      </c>
      <c r="P15" s="191"/>
      <c r="Q15" s="4"/>
    </row>
    <row r="16" spans="1:17">
      <c r="A16" s="73">
        <f t="shared" si="3"/>
        <v>8</v>
      </c>
      <c r="B16" s="69">
        <f t="shared" si="2"/>
        <v>46178</v>
      </c>
      <c r="C16" s="185" t="s">
        <v>277</v>
      </c>
      <c r="D16" s="185" t="s">
        <v>285</v>
      </c>
      <c r="E16" s="20">
        <v>46177</v>
      </c>
      <c r="F16" s="579" t="s">
        <v>131</v>
      </c>
      <c r="G16" s="22">
        <v>46177</v>
      </c>
      <c r="H16" s="23">
        <v>0.98125000000000007</v>
      </c>
      <c r="I16" s="22">
        <v>46178</v>
      </c>
      <c r="J16" s="23">
        <v>0.46875</v>
      </c>
      <c r="K16" s="190">
        <v>185</v>
      </c>
      <c r="L16" s="190">
        <v>38</v>
      </c>
      <c r="M16" s="190">
        <v>25</v>
      </c>
      <c r="N16" s="190">
        <v>38</v>
      </c>
      <c r="O16" s="4">
        <v>2461.42</v>
      </c>
      <c r="P16" s="191"/>
      <c r="Q16" s="4"/>
    </row>
    <row r="17" spans="1:17">
      <c r="A17" s="73">
        <f t="shared" si="3"/>
        <v>9</v>
      </c>
      <c r="B17" s="69">
        <f t="shared" si="2"/>
        <v>46178</v>
      </c>
      <c r="C17" s="610" t="s">
        <v>278</v>
      </c>
      <c r="D17" s="185" t="s">
        <v>279</v>
      </c>
      <c r="E17" s="20">
        <v>46177</v>
      </c>
      <c r="F17" s="579" t="s">
        <v>131</v>
      </c>
      <c r="G17" s="22">
        <v>46178</v>
      </c>
      <c r="H17" s="23">
        <v>0.46875</v>
      </c>
      <c r="I17" s="22">
        <v>46178</v>
      </c>
      <c r="J17" s="23">
        <v>0.95138888888888884</v>
      </c>
      <c r="K17" s="190">
        <v>185</v>
      </c>
      <c r="L17" s="190">
        <v>38</v>
      </c>
      <c r="M17" s="190">
        <v>20</v>
      </c>
      <c r="N17" s="190">
        <v>38</v>
      </c>
      <c r="O17" s="4">
        <v>2773.55</v>
      </c>
      <c r="P17" s="191"/>
      <c r="Q17" s="4"/>
    </row>
    <row r="18" spans="1:17">
      <c r="A18" s="73">
        <f t="shared" si="3"/>
        <v>10</v>
      </c>
      <c r="B18" s="69">
        <f t="shared" si="2"/>
        <v>46179</v>
      </c>
      <c r="C18" s="610" t="s">
        <v>288</v>
      </c>
      <c r="D18" s="185" t="s">
        <v>286</v>
      </c>
      <c r="E18" s="20">
        <v>46178</v>
      </c>
      <c r="F18" s="579" t="s">
        <v>131</v>
      </c>
      <c r="G18" s="22">
        <v>46178</v>
      </c>
      <c r="H18" s="23">
        <v>0.95138888888888884</v>
      </c>
      <c r="I18" s="22">
        <v>46179</v>
      </c>
      <c r="J18" s="23">
        <v>0.41666666666666669</v>
      </c>
      <c r="K18" s="190">
        <v>190</v>
      </c>
      <c r="L18" s="190">
        <v>38</v>
      </c>
      <c r="M18" s="190">
        <v>20</v>
      </c>
      <c r="N18" s="190">
        <v>38</v>
      </c>
      <c r="O18" s="4">
        <v>3018.84</v>
      </c>
      <c r="P18" s="191"/>
    </row>
    <row r="19" spans="1:17">
      <c r="A19" s="73">
        <f t="shared" si="3"/>
        <v>11</v>
      </c>
      <c r="B19" s="69">
        <f t="shared" si="2"/>
        <v>46179</v>
      </c>
      <c r="C19" s="613" t="s">
        <v>292</v>
      </c>
      <c r="D19" s="185" t="s">
        <v>293</v>
      </c>
      <c r="E19" s="20">
        <v>46179</v>
      </c>
      <c r="F19" s="579" t="s">
        <v>131</v>
      </c>
      <c r="G19" s="22">
        <v>46179</v>
      </c>
      <c r="H19" s="23">
        <v>0.41666666666666669</v>
      </c>
      <c r="I19" s="22">
        <v>46179</v>
      </c>
      <c r="J19" s="23">
        <v>0.66666666666666663</v>
      </c>
      <c r="K19" s="190">
        <v>120</v>
      </c>
      <c r="L19" s="190">
        <v>38</v>
      </c>
      <c r="M19" s="190">
        <v>30</v>
      </c>
      <c r="N19" s="190">
        <v>38</v>
      </c>
      <c r="O19" s="46">
        <v>1442.5856041131103</v>
      </c>
      <c r="P19" s="629" t="s">
        <v>343</v>
      </c>
    </row>
    <row r="20" spans="1:17">
      <c r="A20" s="73">
        <f t="shared" si="3"/>
        <v>12</v>
      </c>
      <c r="B20" s="69">
        <f t="shared" si="2"/>
        <v>46181</v>
      </c>
      <c r="C20" s="185" t="s">
        <v>277</v>
      </c>
      <c r="D20" s="185" t="s">
        <v>287</v>
      </c>
      <c r="E20" s="20">
        <v>46179</v>
      </c>
      <c r="F20" s="579" t="s">
        <v>131</v>
      </c>
      <c r="G20" s="22">
        <v>46180</v>
      </c>
      <c r="H20" s="23">
        <v>0.875</v>
      </c>
      <c r="I20" s="22">
        <v>46181</v>
      </c>
      <c r="J20" s="23">
        <v>0.3888888888888889</v>
      </c>
      <c r="K20" s="190">
        <v>190</v>
      </c>
      <c r="L20" s="190">
        <v>38</v>
      </c>
      <c r="M20" s="190">
        <v>20</v>
      </c>
      <c r="N20" s="190">
        <v>38</v>
      </c>
      <c r="O20" s="4">
        <v>2811.62</v>
      </c>
      <c r="P20" s="191"/>
    </row>
    <row r="21" spans="1:17">
      <c r="A21" s="73">
        <f t="shared" si="3"/>
        <v>13</v>
      </c>
      <c r="B21" s="69">
        <f t="shared" si="2"/>
        <v>46181</v>
      </c>
      <c r="C21" s="185" t="s">
        <v>244</v>
      </c>
      <c r="D21" s="185" t="s">
        <v>294</v>
      </c>
      <c r="E21" s="20">
        <v>46179</v>
      </c>
      <c r="F21" s="579" t="s">
        <v>131</v>
      </c>
      <c r="G21" s="22">
        <v>46181</v>
      </c>
      <c r="H21" s="23">
        <v>0.3888888888888889</v>
      </c>
      <c r="I21" s="22">
        <v>46181</v>
      </c>
      <c r="J21" s="23">
        <v>0.92152777777777783</v>
      </c>
      <c r="K21" s="190">
        <v>175</v>
      </c>
      <c r="L21" s="190">
        <v>38</v>
      </c>
      <c r="M21" s="190">
        <v>20</v>
      </c>
      <c r="N21" s="190">
        <v>38</v>
      </c>
      <c r="O21" s="4">
        <v>2772.36</v>
      </c>
      <c r="P21" s="191"/>
    </row>
    <row r="22" spans="1:17">
      <c r="A22" s="73">
        <f t="shared" si="3"/>
        <v>14</v>
      </c>
      <c r="B22" s="69">
        <f t="shared" si="2"/>
        <v>46182</v>
      </c>
      <c r="C22" s="185" t="s">
        <v>298</v>
      </c>
      <c r="D22" s="185" t="s">
        <v>297</v>
      </c>
      <c r="E22" s="20">
        <v>46181</v>
      </c>
      <c r="F22" s="579" t="s">
        <v>131</v>
      </c>
      <c r="G22" s="22">
        <v>46181</v>
      </c>
      <c r="H22" s="23">
        <v>0.92152777777777783</v>
      </c>
      <c r="I22" s="22">
        <v>46182</v>
      </c>
      <c r="J22" s="23">
        <v>0.37152777777777773</v>
      </c>
      <c r="K22" s="190">
        <v>190</v>
      </c>
      <c r="L22" s="190">
        <v>38</v>
      </c>
      <c r="M22" s="190">
        <v>20</v>
      </c>
      <c r="N22" s="190">
        <v>38</v>
      </c>
      <c r="O22" s="40">
        <v>2501.44</v>
      </c>
      <c r="P22" s="191"/>
    </row>
    <row r="23" spans="1:17">
      <c r="A23" s="73">
        <f t="shared" si="3"/>
        <v>15</v>
      </c>
      <c r="B23" s="69">
        <f t="shared" si="2"/>
        <v>46182</v>
      </c>
      <c r="C23" s="185" t="s">
        <v>271</v>
      </c>
      <c r="D23" s="185" t="s">
        <v>304</v>
      </c>
      <c r="E23" s="20">
        <v>46181</v>
      </c>
      <c r="F23" s="579" t="s">
        <v>131</v>
      </c>
      <c r="G23" s="22">
        <v>46182</v>
      </c>
      <c r="H23" s="23">
        <v>0.37152777777777773</v>
      </c>
      <c r="I23" s="22">
        <v>46182</v>
      </c>
      <c r="J23" s="23">
        <v>0.88888888888888884</v>
      </c>
      <c r="K23" s="190">
        <v>185</v>
      </c>
      <c r="L23" s="190">
        <v>38</v>
      </c>
      <c r="M23" s="190">
        <v>20</v>
      </c>
      <c r="N23" s="190">
        <v>38</v>
      </c>
      <c r="O23" s="40">
        <v>2940.98</v>
      </c>
      <c r="P23" s="191"/>
    </row>
    <row r="24" spans="1:17">
      <c r="A24" s="73">
        <f t="shared" si="3"/>
        <v>16</v>
      </c>
      <c r="B24" s="69">
        <f t="shared" si="2"/>
        <v>46183</v>
      </c>
      <c r="C24" s="185" t="s">
        <v>306</v>
      </c>
      <c r="D24" s="185" t="s">
        <v>305</v>
      </c>
      <c r="E24" s="20">
        <v>46182</v>
      </c>
      <c r="F24" s="579" t="s">
        <v>131</v>
      </c>
      <c r="G24" s="22">
        <v>46182</v>
      </c>
      <c r="H24" s="23">
        <v>0.88888888888888884</v>
      </c>
      <c r="I24" s="22">
        <v>46183</v>
      </c>
      <c r="J24" s="23">
        <v>0.3923611111111111</v>
      </c>
      <c r="K24" s="190">
        <v>170</v>
      </c>
      <c r="L24" s="190">
        <v>38</v>
      </c>
      <c r="M24" s="190">
        <v>20</v>
      </c>
      <c r="N24" s="190">
        <v>38</v>
      </c>
      <c r="O24" s="40">
        <v>2673.88</v>
      </c>
      <c r="P24" s="191"/>
    </row>
    <row r="25" spans="1:17">
      <c r="A25" s="73">
        <f t="shared" si="3"/>
        <v>17</v>
      </c>
      <c r="B25" s="69">
        <f t="shared" si="2"/>
        <v>46183</v>
      </c>
      <c r="C25" s="185" t="s">
        <v>298</v>
      </c>
      <c r="D25" s="185" t="s">
        <v>312</v>
      </c>
      <c r="E25" s="20">
        <v>46182</v>
      </c>
      <c r="F25" s="579" t="s">
        <v>131</v>
      </c>
      <c r="G25" s="22">
        <v>46183</v>
      </c>
      <c r="H25" s="23">
        <v>0.3923611111111111</v>
      </c>
      <c r="I25" s="22">
        <v>46183</v>
      </c>
      <c r="J25" s="23">
        <v>0.89166666666666661</v>
      </c>
      <c r="K25" s="190">
        <v>185</v>
      </c>
      <c r="L25" s="190">
        <v>38</v>
      </c>
      <c r="M25" s="190">
        <v>20</v>
      </c>
      <c r="N25" s="190">
        <v>38</v>
      </c>
      <c r="O25" s="40">
        <v>2786.29</v>
      </c>
      <c r="P25" s="191"/>
    </row>
    <row r="26" spans="1:17">
      <c r="A26" s="73">
        <f t="shared" si="3"/>
        <v>18</v>
      </c>
      <c r="B26" s="69">
        <f t="shared" si="2"/>
        <v>46184</v>
      </c>
      <c r="C26" s="185" t="s">
        <v>292</v>
      </c>
      <c r="D26" s="185" t="s">
        <v>313</v>
      </c>
      <c r="E26" s="20">
        <v>46183</v>
      </c>
      <c r="F26" s="579" t="s">
        <v>131</v>
      </c>
      <c r="G26" s="22">
        <v>46183</v>
      </c>
      <c r="H26" s="23">
        <v>0.89166666666666661</v>
      </c>
      <c r="I26" s="22">
        <v>46184</v>
      </c>
      <c r="J26" s="23">
        <v>0.33333333333333331</v>
      </c>
      <c r="K26" s="190">
        <v>190</v>
      </c>
      <c r="L26" s="190">
        <v>38</v>
      </c>
      <c r="M26" s="190">
        <v>20</v>
      </c>
      <c r="N26" s="190">
        <v>38</v>
      </c>
      <c r="O26" s="40">
        <v>2875.93</v>
      </c>
      <c r="P26" s="191"/>
    </row>
    <row r="27" spans="1:17">
      <c r="A27" s="73">
        <f t="shared" si="3"/>
        <v>19</v>
      </c>
      <c r="B27" s="69">
        <f t="shared" si="2"/>
        <v>46184</v>
      </c>
      <c r="C27" s="185" t="s">
        <v>317</v>
      </c>
      <c r="D27" s="185" t="s">
        <v>316</v>
      </c>
      <c r="E27" s="20">
        <v>46183</v>
      </c>
      <c r="F27" s="579" t="s">
        <v>131</v>
      </c>
      <c r="G27" s="22">
        <v>46184</v>
      </c>
      <c r="H27" s="23">
        <v>0.33333333333333331</v>
      </c>
      <c r="I27" s="22">
        <v>46184</v>
      </c>
      <c r="J27" s="23">
        <v>0.8222222222222223</v>
      </c>
      <c r="K27" s="190">
        <v>165</v>
      </c>
      <c r="L27" s="190">
        <v>38</v>
      </c>
      <c r="M27" s="190">
        <v>20</v>
      </c>
      <c r="N27" s="190">
        <v>38</v>
      </c>
      <c r="O27" s="40">
        <v>2541.61</v>
      </c>
      <c r="P27" s="191"/>
    </row>
    <row r="28" spans="1:17">
      <c r="A28" s="73">
        <f t="shared" si="3"/>
        <v>20</v>
      </c>
      <c r="B28" s="69">
        <f t="shared" si="2"/>
        <v>46185</v>
      </c>
      <c r="C28" s="185" t="s">
        <v>244</v>
      </c>
      <c r="D28" s="186" t="s">
        <v>323</v>
      </c>
      <c r="E28" s="20">
        <v>46184</v>
      </c>
      <c r="F28" s="579" t="s">
        <v>131</v>
      </c>
      <c r="G28" s="627">
        <v>46184</v>
      </c>
      <c r="H28" s="23">
        <v>0.8222222222222223</v>
      </c>
      <c r="I28" s="22">
        <v>46185</v>
      </c>
      <c r="J28" s="23">
        <v>0.3263888888888889</v>
      </c>
      <c r="K28" s="190">
        <v>195</v>
      </c>
      <c r="L28" s="190">
        <v>38</v>
      </c>
      <c r="M28" s="190">
        <v>15</v>
      </c>
      <c r="N28" s="190">
        <v>38</v>
      </c>
      <c r="O28" s="40">
        <v>2933.73</v>
      </c>
      <c r="P28" s="191"/>
    </row>
    <row r="29" spans="1:17">
      <c r="A29" s="73">
        <f t="shared" si="3"/>
        <v>21</v>
      </c>
      <c r="B29" s="69">
        <f t="shared" si="2"/>
        <v>46185</v>
      </c>
      <c r="C29" s="185" t="s">
        <v>327</v>
      </c>
      <c r="D29" s="185" t="s">
        <v>328</v>
      </c>
      <c r="E29" s="20">
        <v>46184</v>
      </c>
      <c r="F29" s="579" t="s">
        <v>131</v>
      </c>
      <c r="G29" s="22">
        <v>46185</v>
      </c>
      <c r="H29" s="23">
        <v>0.3263888888888889</v>
      </c>
      <c r="I29" s="22">
        <v>46185</v>
      </c>
      <c r="J29" s="23">
        <v>0.91527777777777775</v>
      </c>
      <c r="K29" s="190">
        <v>165</v>
      </c>
      <c r="L29" s="190">
        <v>38</v>
      </c>
      <c r="M29" s="190">
        <v>15</v>
      </c>
      <c r="N29" s="190">
        <v>30</v>
      </c>
      <c r="O29" s="40">
        <v>2189.75</v>
      </c>
      <c r="P29" s="191"/>
    </row>
    <row r="30" spans="1:17">
      <c r="A30" s="73">
        <f t="shared" si="3"/>
        <v>22</v>
      </c>
      <c r="B30" s="69">
        <f t="shared" si="2"/>
        <v>46186</v>
      </c>
      <c r="C30" s="185" t="s">
        <v>261</v>
      </c>
      <c r="D30" s="185" t="s">
        <v>330</v>
      </c>
      <c r="E30" s="20">
        <v>46185</v>
      </c>
      <c r="F30" s="579" t="s">
        <v>131</v>
      </c>
      <c r="G30" s="22">
        <v>46185</v>
      </c>
      <c r="H30" s="23">
        <v>0.91527777777777775</v>
      </c>
      <c r="I30" s="22">
        <v>46186</v>
      </c>
      <c r="J30" s="23">
        <v>0.40486111111111112</v>
      </c>
      <c r="K30" s="190">
        <v>190</v>
      </c>
      <c r="L30" s="190">
        <v>30</v>
      </c>
      <c r="M30" s="190">
        <v>25</v>
      </c>
      <c r="N30" s="190">
        <v>30</v>
      </c>
      <c r="O30" s="40">
        <v>2813.95</v>
      </c>
      <c r="P30" s="191"/>
    </row>
    <row r="31" spans="1:17">
      <c r="A31" s="73">
        <f t="shared" si="3"/>
        <v>23</v>
      </c>
      <c r="B31" s="69">
        <f t="shared" si="2"/>
        <v>46186</v>
      </c>
      <c r="C31" s="185" t="s">
        <v>288</v>
      </c>
      <c r="D31" s="185" t="s">
        <v>333</v>
      </c>
      <c r="E31" s="20">
        <v>46186</v>
      </c>
      <c r="F31" s="579" t="s">
        <v>131</v>
      </c>
      <c r="G31" s="22">
        <v>46186</v>
      </c>
      <c r="H31" s="23">
        <v>0.40486111111111112</v>
      </c>
      <c r="I31" s="22">
        <v>46186</v>
      </c>
      <c r="J31" s="23">
        <v>0.83472222222222225</v>
      </c>
      <c r="K31" s="190">
        <v>185</v>
      </c>
      <c r="L31" s="190">
        <v>30</v>
      </c>
      <c r="M31" s="190">
        <v>30</v>
      </c>
      <c r="N31" s="190">
        <v>30</v>
      </c>
      <c r="O31" s="40">
        <v>2694.1</v>
      </c>
      <c r="P31" s="191"/>
    </row>
    <row r="32" spans="1:17">
      <c r="A32" s="73">
        <f t="shared" ref="A32:A44" si="4">A31+1</f>
        <v>24</v>
      </c>
      <c r="B32" s="69">
        <f t="shared" ref="B32:B40" si="5">I32</f>
        <v>46187</v>
      </c>
      <c r="C32" s="185" t="s">
        <v>292</v>
      </c>
      <c r="D32" s="185" t="s">
        <v>337</v>
      </c>
      <c r="E32" s="20">
        <v>46186</v>
      </c>
      <c r="F32" s="579" t="s">
        <v>131</v>
      </c>
      <c r="G32" s="22">
        <v>46186</v>
      </c>
      <c r="H32" s="23">
        <v>0.83472222222222225</v>
      </c>
      <c r="I32" s="22">
        <v>46187</v>
      </c>
      <c r="J32" s="23">
        <v>8.4722222222222213E-2</v>
      </c>
      <c r="K32" s="190">
        <v>125</v>
      </c>
      <c r="L32" s="190">
        <v>30</v>
      </c>
      <c r="M32" s="190">
        <v>30</v>
      </c>
      <c r="N32" s="190">
        <v>30</v>
      </c>
      <c r="O32" s="40">
        <v>1573.6190476190477</v>
      </c>
      <c r="P32" s="629" t="s">
        <v>343</v>
      </c>
    </row>
    <row r="33" spans="1:20">
      <c r="A33" s="73">
        <f t="shared" si="4"/>
        <v>25</v>
      </c>
      <c r="B33" s="69">
        <f t="shared" si="5"/>
        <v>46187</v>
      </c>
      <c r="C33" s="185" t="s">
        <v>244</v>
      </c>
      <c r="D33" s="185" t="s">
        <v>338</v>
      </c>
      <c r="E33" s="20">
        <v>46186</v>
      </c>
      <c r="F33" s="579" t="s">
        <v>131</v>
      </c>
      <c r="G33" s="22">
        <v>46187</v>
      </c>
      <c r="H33" s="23">
        <v>8.4722222222222213E-2</v>
      </c>
      <c r="I33" s="22">
        <v>46187</v>
      </c>
      <c r="J33" s="23">
        <v>0.55902777777777779</v>
      </c>
      <c r="K33" s="190">
        <v>180</v>
      </c>
      <c r="L33" s="190">
        <v>30</v>
      </c>
      <c r="M33" s="190">
        <v>20</v>
      </c>
      <c r="N33" s="190">
        <v>30</v>
      </c>
      <c r="O33" s="40">
        <v>2736.89</v>
      </c>
      <c r="P33" s="191"/>
    </row>
    <row r="34" spans="1:20">
      <c r="A34" s="73">
        <f t="shared" si="4"/>
        <v>26</v>
      </c>
      <c r="B34" s="69">
        <f t="shared" si="5"/>
        <v>46189</v>
      </c>
      <c r="C34" s="185" t="s">
        <v>341</v>
      </c>
      <c r="D34" s="185" t="s">
        <v>339</v>
      </c>
      <c r="E34" s="20">
        <v>46186</v>
      </c>
      <c r="F34" s="579" t="s">
        <v>131</v>
      </c>
      <c r="G34" s="22">
        <v>46187</v>
      </c>
      <c r="H34" s="23">
        <v>0.55902777777777779</v>
      </c>
      <c r="I34" s="22">
        <v>46189</v>
      </c>
      <c r="J34" s="23">
        <v>0.98263888888888884</v>
      </c>
      <c r="K34" s="190">
        <v>180</v>
      </c>
      <c r="L34" s="190">
        <v>30</v>
      </c>
      <c r="M34" s="190">
        <v>25</v>
      </c>
      <c r="N34" s="190">
        <v>30</v>
      </c>
      <c r="O34" s="40">
        <v>2580.21</v>
      </c>
      <c r="P34" s="191"/>
    </row>
    <row r="35" spans="1:20">
      <c r="A35" s="73">
        <f t="shared" si="4"/>
        <v>27</v>
      </c>
      <c r="B35" s="69">
        <f t="shared" si="5"/>
        <v>46190</v>
      </c>
      <c r="C35" s="185" t="s">
        <v>342</v>
      </c>
      <c r="D35" s="185" t="s">
        <v>340</v>
      </c>
      <c r="E35" s="20">
        <v>46187</v>
      </c>
      <c r="F35" s="579" t="s">
        <v>131</v>
      </c>
      <c r="G35" s="22">
        <v>46189</v>
      </c>
      <c r="H35" s="23">
        <v>0.98263888888888884</v>
      </c>
      <c r="I35" s="22">
        <v>46190</v>
      </c>
      <c r="J35" s="23">
        <v>0.41666666666666669</v>
      </c>
      <c r="K35" s="190">
        <v>190</v>
      </c>
      <c r="L35" s="190">
        <v>30</v>
      </c>
      <c r="M35" s="190">
        <v>25</v>
      </c>
      <c r="N35" s="190">
        <v>30</v>
      </c>
      <c r="O35" s="40">
        <v>2786.32</v>
      </c>
      <c r="P35" s="191"/>
    </row>
    <row r="36" spans="1:20">
      <c r="A36" s="73">
        <f t="shared" si="4"/>
        <v>28</v>
      </c>
      <c r="B36" s="69">
        <f t="shared" si="5"/>
        <v>46190</v>
      </c>
      <c r="C36" s="185" t="s">
        <v>351</v>
      </c>
      <c r="D36" s="185" t="s">
        <v>350</v>
      </c>
      <c r="E36" s="20">
        <v>46189</v>
      </c>
      <c r="F36" s="579" t="s">
        <v>131</v>
      </c>
      <c r="G36" s="22">
        <v>46190</v>
      </c>
      <c r="H36" s="23">
        <v>0.41666666666666669</v>
      </c>
      <c r="I36" s="22">
        <v>46190</v>
      </c>
      <c r="J36" s="23">
        <v>0.92013888888888884</v>
      </c>
      <c r="K36" s="190">
        <v>175</v>
      </c>
      <c r="L36" s="190">
        <v>30</v>
      </c>
      <c r="M36" s="190">
        <v>25</v>
      </c>
      <c r="N36" s="190">
        <v>30</v>
      </c>
      <c r="O36" s="40">
        <v>2794.15</v>
      </c>
      <c r="P36" s="191"/>
      <c r="S36" s="4"/>
    </row>
    <row r="37" spans="1:20">
      <c r="A37" s="73">
        <f t="shared" si="4"/>
        <v>29</v>
      </c>
      <c r="B37" s="69">
        <f t="shared" si="5"/>
        <v>46191</v>
      </c>
      <c r="C37" s="185" t="s">
        <v>261</v>
      </c>
      <c r="D37" s="185" t="s">
        <v>484</v>
      </c>
      <c r="E37" s="20">
        <v>46189</v>
      </c>
      <c r="F37" s="579" t="s">
        <v>131</v>
      </c>
      <c r="G37" s="22">
        <v>46190</v>
      </c>
      <c r="H37" s="23">
        <v>0.92013888888888884</v>
      </c>
      <c r="I37" s="22">
        <v>46191</v>
      </c>
      <c r="J37" s="23">
        <v>0.3125</v>
      </c>
      <c r="K37" s="190">
        <v>175</v>
      </c>
      <c r="L37" s="190">
        <v>30</v>
      </c>
      <c r="M37" s="190">
        <v>30</v>
      </c>
      <c r="N37" s="190">
        <v>30</v>
      </c>
      <c r="O37" s="40">
        <v>2687.93</v>
      </c>
      <c r="P37" s="191"/>
      <c r="S37" s="4"/>
    </row>
    <row r="38" spans="1:20">
      <c r="A38" s="73">
        <f t="shared" si="4"/>
        <v>30</v>
      </c>
      <c r="B38" s="69">
        <f t="shared" si="5"/>
        <v>46191</v>
      </c>
      <c r="C38" s="633" t="s">
        <v>355</v>
      </c>
      <c r="D38" s="185" t="s">
        <v>424</v>
      </c>
      <c r="E38" s="20">
        <v>46190</v>
      </c>
      <c r="F38" s="579" t="s">
        <v>131</v>
      </c>
      <c r="G38" s="22">
        <v>46191</v>
      </c>
      <c r="H38" s="23">
        <v>0.3125</v>
      </c>
      <c r="I38" s="22">
        <v>46191</v>
      </c>
      <c r="J38" s="23">
        <v>0.71111111111111114</v>
      </c>
      <c r="K38" s="190">
        <v>170</v>
      </c>
      <c r="L38" s="190">
        <v>30</v>
      </c>
      <c r="M38" s="190">
        <v>25</v>
      </c>
      <c r="N38" s="190">
        <v>30</v>
      </c>
      <c r="O38" s="40">
        <v>2707.84</v>
      </c>
      <c r="P38" s="191"/>
      <c r="S38" s="4"/>
      <c r="T38" s="40"/>
    </row>
    <row r="39" spans="1:20">
      <c r="A39" s="73">
        <f t="shared" si="4"/>
        <v>31</v>
      </c>
      <c r="B39" s="69">
        <f t="shared" si="5"/>
        <v>46192</v>
      </c>
      <c r="C39" s="185" t="s">
        <v>273</v>
      </c>
      <c r="D39" s="185" t="s">
        <v>371</v>
      </c>
      <c r="E39" s="20">
        <v>46191</v>
      </c>
      <c r="F39" s="579" t="s">
        <v>131</v>
      </c>
      <c r="G39" s="22">
        <v>46191</v>
      </c>
      <c r="H39" s="23">
        <v>0.71111111111111114</v>
      </c>
      <c r="I39" s="22">
        <v>46192</v>
      </c>
      <c r="J39" s="23">
        <v>0.13541666666666666</v>
      </c>
      <c r="K39" s="190">
        <v>175</v>
      </c>
      <c r="L39" s="190">
        <v>30</v>
      </c>
      <c r="M39" s="190">
        <v>25</v>
      </c>
      <c r="N39" s="190">
        <v>30</v>
      </c>
      <c r="O39" s="40">
        <v>2513.2600000000002</v>
      </c>
      <c r="P39" s="191"/>
      <c r="S39" s="4"/>
      <c r="T39" s="40"/>
    </row>
    <row r="40" spans="1:20">
      <c r="A40" s="73">
        <f t="shared" si="4"/>
        <v>32</v>
      </c>
      <c r="B40" s="69">
        <f t="shared" si="5"/>
        <v>46192</v>
      </c>
      <c r="C40" s="185" t="s">
        <v>362</v>
      </c>
      <c r="D40" s="185" t="s">
        <v>360</v>
      </c>
      <c r="E40" s="20">
        <v>46191</v>
      </c>
      <c r="F40" s="579" t="s">
        <v>131</v>
      </c>
      <c r="G40" s="22">
        <v>46192</v>
      </c>
      <c r="H40" s="23">
        <v>0.13541666666666666</v>
      </c>
      <c r="I40" s="22">
        <v>46192</v>
      </c>
      <c r="J40" s="23">
        <v>0.62222222222222223</v>
      </c>
      <c r="K40" s="190">
        <v>190</v>
      </c>
      <c r="L40" s="190">
        <v>30</v>
      </c>
      <c r="M40" s="190">
        <v>20</v>
      </c>
      <c r="N40" s="190">
        <v>30</v>
      </c>
      <c r="O40" s="40">
        <v>2658.66</v>
      </c>
      <c r="P40" s="191"/>
      <c r="S40" s="4"/>
      <c r="T40" s="40"/>
    </row>
    <row r="41" spans="1:20">
      <c r="A41" s="73">
        <f t="shared" si="4"/>
        <v>33</v>
      </c>
      <c r="B41" s="69">
        <f t="shared" ref="B41:B61" si="6">I41</f>
        <v>46193</v>
      </c>
      <c r="C41" s="185" t="s">
        <v>277</v>
      </c>
      <c r="D41" s="185" t="s">
        <v>361</v>
      </c>
      <c r="E41" s="20">
        <v>46192</v>
      </c>
      <c r="F41" s="579" t="s">
        <v>131</v>
      </c>
      <c r="G41" s="22">
        <v>46192</v>
      </c>
      <c r="H41" s="23">
        <v>0.62222222222222223</v>
      </c>
      <c r="I41" s="22">
        <v>46193</v>
      </c>
      <c r="J41" s="23">
        <v>7.2916666666666671E-2</v>
      </c>
      <c r="K41" s="190">
        <v>190</v>
      </c>
      <c r="L41" s="190">
        <v>30</v>
      </c>
      <c r="M41" s="190">
        <v>20</v>
      </c>
      <c r="N41" s="190">
        <v>30</v>
      </c>
      <c r="O41" s="40">
        <v>2876.88</v>
      </c>
      <c r="P41" s="191"/>
      <c r="S41" s="4"/>
      <c r="T41" s="40"/>
    </row>
    <row r="42" spans="1:20">
      <c r="A42" s="73">
        <f t="shared" si="4"/>
        <v>34</v>
      </c>
      <c r="B42" s="69">
        <f t="shared" si="6"/>
        <v>46193</v>
      </c>
      <c r="C42" s="185" t="s">
        <v>369</v>
      </c>
      <c r="D42" s="185" t="s">
        <v>367</v>
      </c>
      <c r="E42" s="20">
        <v>46192</v>
      </c>
      <c r="F42" s="579" t="s">
        <v>131</v>
      </c>
      <c r="G42" s="22">
        <v>46193</v>
      </c>
      <c r="H42" s="23">
        <v>7.2916666666666671E-2</v>
      </c>
      <c r="I42" s="22">
        <v>46193</v>
      </c>
      <c r="J42" s="23">
        <v>0.52013888888888882</v>
      </c>
      <c r="K42" s="190">
        <v>195</v>
      </c>
      <c r="L42" s="190">
        <v>30</v>
      </c>
      <c r="M42" s="190">
        <v>25</v>
      </c>
      <c r="N42" s="190">
        <v>30</v>
      </c>
      <c r="O42" s="40">
        <v>2865.7</v>
      </c>
      <c r="P42" s="191"/>
      <c r="S42" s="4"/>
      <c r="T42" s="40"/>
    </row>
    <row r="43" spans="1:20">
      <c r="A43" s="73">
        <f t="shared" si="4"/>
        <v>35</v>
      </c>
      <c r="B43" s="69">
        <f t="shared" si="6"/>
        <v>46195</v>
      </c>
      <c r="C43" s="185" t="s">
        <v>370</v>
      </c>
      <c r="D43" s="186" t="s">
        <v>368</v>
      </c>
      <c r="E43" s="20">
        <v>46192</v>
      </c>
      <c r="F43" s="635" t="s">
        <v>132</v>
      </c>
      <c r="G43" s="22">
        <v>46193</v>
      </c>
      <c r="H43" s="23">
        <v>0.52013888888888882</v>
      </c>
      <c r="I43" s="22">
        <v>46195</v>
      </c>
      <c r="J43" s="23">
        <v>0.34861111111111115</v>
      </c>
      <c r="K43" s="190">
        <v>170</v>
      </c>
      <c r="L43" s="190">
        <v>30</v>
      </c>
      <c r="M43" s="190">
        <v>25</v>
      </c>
      <c r="N43" s="190">
        <v>30</v>
      </c>
      <c r="O43" s="40">
        <v>3039.69</v>
      </c>
      <c r="P43" s="191"/>
      <c r="Q43" s="40"/>
      <c r="S43" s="4"/>
      <c r="T43" s="40"/>
    </row>
    <row r="44" spans="1:20">
      <c r="A44" s="73">
        <f t="shared" si="4"/>
        <v>36</v>
      </c>
      <c r="B44" s="69">
        <f t="shared" si="6"/>
        <v>46195</v>
      </c>
      <c r="C44" s="185" t="s">
        <v>261</v>
      </c>
      <c r="D44" s="185" t="s">
        <v>372</v>
      </c>
      <c r="E44" s="20">
        <v>46193</v>
      </c>
      <c r="F44" s="579" t="s">
        <v>131</v>
      </c>
      <c r="G44" s="22">
        <v>46195</v>
      </c>
      <c r="H44" s="23">
        <v>0.34861111111111115</v>
      </c>
      <c r="I44" s="22">
        <v>46195</v>
      </c>
      <c r="J44" s="23">
        <v>0.76041666666666663</v>
      </c>
      <c r="K44" s="190">
        <v>185</v>
      </c>
      <c r="L44" s="190">
        <v>30</v>
      </c>
      <c r="M44" s="190">
        <v>25</v>
      </c>
      <c r="N44" s="190">
        <v>30</v>
      </c>
      <c r="O44" s="40">
        <v>2966.39</v>
      </c>
      <c r="P44" s="191"/>
      <c r="S44" s="4"/>
      <c r="T44" s="40"/>
    </row>
    <row r="45" spans="1:20">
      <c r="A45" s="73">
        <f t="shared" ref="A45:A50" si="7">A31+1</f>
        <v>24</v>
      </c>
      <c r="B45" s="69">
        <f t="shared" si="6"/>
        <v>46196</v>
      </c>
      <c r="C45" s="642" t="s">
        <v>378</v>
      </c>
      <c r="D45" s="185" t="s">
        <v>377</v>
      </c>
      <c r="E45" s="20">
        <v>46194</v>
      </c>
      <c r="F45" s="579" t="s">
        <v>131</v>
      </c>
      <c r="G45" s="22">
        <v>46195</v>
      </c>
      <c r="H45" s="23">
        <v>0.76041666666666663</v>
      </c>
      <c r="I45" s="22">
        <v>46196</v>
      </c>
      <c r="J45" s="23">
        <v>0.25833333333333336</v>
      </c>
      <c r="K45" s="190">
        <v>175</v>
      </c>
      <c r="L45" s="190">
        <v>30</v>
      </c>
      <c r="M45" s="190">
        <v>25</v>
      </c>
      <c r="N45" s="190">
        <v>30</v>
      </c>
      <c r="O45" s="40">
        <v>2726.02</v>
      </c>
      <c r="P45" s="191"/>
      <c r="S45" s="4"/>
      <c r="T45" s="40"/>
    </row>
    <row r="46" spans="1:20">
      <c r="A46" s="73">
        <f t="shared" si="7"/>
        <v>25</v>
      </c>
      <c r="B46" s="69">
        <f t="shared" si="6"/>
        <v>46196</v>
      </c>
      <c r="C46" s="185" t="s">
        <v>244</v>
      </c>
      <c r="D46" s="185" t="s">
        <v>381</v>
      </c>
      <c r="E46" s="20">
        <v>46195</v>
      </c>
      <c r="F46" s="579" t="s">
        <v>131</v>
      </c>
      <c r="G46" s="22">
        <v>46196</v>
      </c>
      <c r="H46" s="23">
        <v>0.25833333333333336</v>
      </c>
      <c r="I46" s="22">
        <v>46196</v>
      </c>
      <c r="J46" s="23">
        <v>0.66666666666666663</v>
      </c>
      <c r="K46" s="190">
        <v>180</v>
      </c>
      <c r="L46" s="190">
        <v>30</v>
      </c>
      <c r="M46" s="190">
        <v>25</v>
      </c>
      <c r="N46" s="190">
        <v>30</v>
      </c>
      <c r="O46" s="40">
        <v>2540.1999999999998</v>
      </c>
      <c r="P46" s="191"/>
      <c r="S46" s="4"/>
      <c r="T46" s="40"/>
    </row>
    <row r="47" spans="1:20">
      <c r="A47" s="73">
        <f t="shared" si="7"/>
        <v>26</v>
      </c>
      <c r="B47" s="69">
        <f t="shared" si="6"/>
        <v>46197</v>
      </c>
      <c r="C47" s="185" t="s">
        <v>271</v>
      </c>
      <c r="D47" s="185" t="s">
        <v>382</v>
      </c>
      <c r="E47" s="20">
        <v>46196</v>
      </c>
      <c r="F47" s="579" t="s">
        <v>131</v>
      </c>
      <c r="G47" s="22">
        <v>46196</v>
      </c>
      <c r="H47" s="23">
        <v>0.66666666666666663</v>
      </c>
      <c r="I47" s="22">
        <v>46197</v>
      </c>
      <c r="J47" s="23">
        <v>0.10555555555555556</v>
      </c>
      <c r="K47" s="190">
        <v>195</v>
      </c>
      <c r="L47" s="190">
        <v>30</v>
      </c>
      <c r="M47" s="190">
        <v>25</v>
      </c>
      <c r="N47" s="190">
        <v>30</v>
      </c>
      <c r="O47" s="40">
        <v>2839.71</v>
      </c>
      <c r="P47" s="191"/>
      <c r="S47" s="4"/>
      <c r="T47" s="40"/>
    </row>
    <row r="48" spans="1:20">
      <c r="A48" s="73">
        <f t="shared" si="7"/>
        <v>27</v>
      </c>
      <c r="B48" s="69">
        <f t="shared" si="6"/>
        <v>46197</v>
      </c>
      <c r="C48" s="610" t="s">
        <v>369</v>
      </c>
      <c r="D48" s="185" t="s">
        <v>387</v>
      </c>
      <c r="E48" s="20">
        <v>46196</v>
      </c>
      <c r="F48" s="579" t="s">
        <v>131</v>
      </c>
      <c r="G48" s="22">
        <v>46197</v>
      </c>
      <c r="H48" s="23">
        <v>0.10555555555555556</v>
      </c>
      <c r="I48" s="22">
        <v>46197</v>
      </c>
      <c r="J48" s="23">
        <v>0.54861111111111105</v>
      </c>
      <c r="K48" s="190">
        <v>185</v>
      </c>
      <c r="L48" s="190">
        <v>30</v>
      </c>
      <c r="M48" s="190">
        <v>25</v>
      </c>
      <c r="N48" s="190">
        <v>30</v>
      </c>
      <c r="O48" s="4">
        <v>2820.09</v>
      </c>
      <c r="P48" s="191"/>
      <c r="S48" s="4"/>
      <c r="T48" s="40"/>
    </row>
    <row r="49" spans="1:20">
      <c r="A49" s="73">
        <f t="shared" si="7"/>
        <v>28</v>
      </c>
      <c r="B49" s="69">
        <f t="shared" si="6"/>
        <v>46198</v>
      </c>
      <c r="C49" s="610" t="s">
        <v>277</v>
      </c>
      <c r="D49" s="185" t="s">
        <v>388</v>
      </c>
      <c r="E49" s="20">
        <v>46197</v>
      </c>
      <c r="F49" s="579" t="s">
        <v>131</v>
      </c>
      <c r="G49" s="22">
        <v>46197</v>
      </c>
      <c r="H49" s="23">
        <v>0.54861111111111105</v>
      </c>
      <c r="I49" s="22">
        <v>46198</v>
      </c>
      <c r="J49" s="23">
        <v>1.6666666666666666E-2</v>
      </c>
      <c r="K49" s="190">
        <v>210</v>
      </c>
      <c r="L49" s="190">
        <v>30</v>
      </c>
      <c r="M49" s="190">
        <v>25</v>
      </c>
      <c r="N49" s="190">
        <v>30</v>
      </c>
      <c r="O49" s="4">
        <v>3037.36</v>
      </c>
      <c r="P49" s="191"/>
      <c r="S49" s="4"/>
      <c r="T49" s="40"/>
    </row>
    <row r="50" spans="1:20">
      <c r="A50" s="73">
        <f t="shared" si="7"/>
        <v>29</v>
      </c>
      <c r="B50" s="69">
        <f t="shared" si="6"/>
        <v>46198</v>
      </c>
      <c r="C50" s="610" t="s">
        <v>394</v>
      </c>
      <c r="D50" s="185" t="s">
        <v>392</v>
      </c>
      <c r="E50" s="20">
        <v>46197</v>
      </c>
      <c r="F50" s="579" t="s">
        <v>131</v>
      </c>
      <c r="G50" s="22">
        <v>46198</v>
      </c>
      <c r="H50" s="23">
        <v>1.6666666666666666E-2</v>
      </c>
      <c r="I50" s="22">
        <v>46198</v>
      </c>
      <c r="J50" s="23">
        <v>0.45833333333333331</v>
      </c>
      <c r="K50" s="190">
        <v>190</v>
      </c>
      <c r="L50" s="190">
        <v>30</v>
      </c>
      <c r="M50" s="190">
        <v>25</v>
      </c>
      <c r="N50" s="190">
        <v>30</v>
      </c>
      <c r="O50" s="4">
        <v>2509.5500000000002</v>
      </c>
      <c r="P50" s="191"/>
      <c r="S50" s="4"/>
      <c r="T50" s="40"/>
    </row>
    <row r="51" spans="1:20">
      <c r="A51" s="73">
        <f t="shared" ref="A51:A63" si="8">A38+1</f>
        <v>31</v>
      </c>
      <c r="B51" s="69">
        <f t="shared" si="6"/>
        <v>46198</v>
      </c>
      <c r="C51" s="185" t="s">
        <v>362</v>
      </c>
      <c r="D51" s="185" t="s">
        <v>393</v>
      </c>
      <c r="E51" s="20">
        <v>46197</v>
      </c>
      <c r="F51" s="579" t="s">
        <v>131</v>
      </c>
      <c r="G51" s="22">
        <v>46198</v>
      </c>
      <c r="H51" s="23">
        <v>0.45833333333333331</v>
      </c>
      <c r="I51" s="22">
        <v>46198</v>
      </c>
      <c r="J51" s="23">
        <v>0.91666666666666663</v>
      </c>
      <c r="K51" s="190">
        <v>180</v>
      </c>
      <c r="L51" s="190">
        <v>30</v>
      </c>
      <c r="M51" s="190">
        <v>25</v>
      </c>
      <c r="N51" s="190">
        <v>30</v>
      </c>
      <c r="O51" s="4">
        <v>2645.1</v>
      </c>
      <c r="P51" s="191"/>
      <c r="Q51" s="4"/>
      <c r="S51" s="4"/>
      <c r="T51" s="40"/>
    </row>
    <row r="52" spans="1:20">
      <c r="A52" s="73">
        <f t="shared" si="8"/>
        <v>32</v>
      </c>
      <c r="B52" s="69">
        <f t="shared" si="6"/>
        <v>46199</v>
      </c>
      <c r="C52" s="185" t="s">
        <v>292</v>
      </c>
      <c r="D52" s="185" t="s">
        <v>425</v>
      </c>
      <c r="E52" s="20">
        <v>46199</v>
      </c>
      <c r="F52" s="579" t="s">
        <v>131</v>
      </c>
      <c r="G52" s="22">
        <v>46198</v>
      </c>
      <c r="H52" s="23">
        <v>0.91666666666666663</v>
      </c>
      <c r="I52" s="22">
        <v>46199</v>
      </c>
      <c r="J52" s="23">
        <v>0.3611111111111111</v>
      </c>
      <c r="K52" s="190">
        <v>185</v>
      </c>
      <c r="L52" s="190">
        <v>30</v>
      </c>
      <c r="M52" s="190">
        <v>25</v>
      </c>
      <c r="N52" s="190">
        <v>30</v>
      </c>
      <c r="O52" s="4">
        <v>2804.59</v>
      </c>
      <c r="P52" s="191"/>
      <c r="Q52" s="4"/>
      <c r="S52" s="4"/>
      <c r="T52" s="40"/>
    </row>
    <row r="53" spans="1:20">
      <c r="A53" s="73">
        <f t="shared" si="8"/>
        <v>33</v>
      </c>
      <c r="B53" s="69">
        <f t="shared" si="6"/>
        <v>46199</v>
      </c>
      <c r="C53" s="185" t="s">
        <v>400</v>
      </c>
      <c r="D53" s="185" t="s">
        <v>399</v>
      </c>
      <c r="E53" s="20">
        <v>46199</v>
      </c>
      <c r="F53" s="579" t="s">
        <v>131</v>
      </c>
      <c r="G53" s="22">
        <v>46199</v>
      </c>
      <c r="H53" s="23">
        <v>0.3611111111111111</v>
      </c>
      <c r="I53" s="22">
        <v>46199</v>
      </c>
      <c r="J53" s="23">
        <v>0.87708333333333333</v>
      </c>
      <c r="K53" s="190">
        <v>185</v>
      </c>
      <c r="L53" s="190">
        <v>30</v>
      </c>
      <c r="M53" s="190">
        <v>20</v>
      </c>
      <c r="N53" s="190">
        <v>30</v>
      </c>
      <c r="O53" s="40">
        <v>2952.33</v>
      </c>
      <c r="P53" s="191"/>
      <c r="Q53" s="4"/>
      <c r="S53" s="4"/>
      <c r="T53" s="40"/>
    </row>
    <row r="54" spans="1:20">
      <c r="A54" s="73">
        <f t="shared" si="8"/>
        <v>34</v>
      </c>
      <c r="B54" s="69">
        <f t="shared" si="6"/>
        <v>46200</v>
      </c>
      <c r="C54" s="185" t="s">
        <v>405</v>
      </c>
      <c r="D54" s="185" t="s">
        <v>404</v>
      </c>
      <c r="E54" s="20">
        <v>46199</v>
      </c>
      <c r="F54" s="579" t="s">
        <v>131</v>
      </c>
      <c r="G54" s="22">
        <v>46199</v>
      </c>
      <c r="H54" s="23">
        <v>0.87708333333333333</v>
      </c>
      <c r="I54" s="22">
        <v>46200</v>
      </c>
      <c r="J54" s="23">
        <v>0.3298611111111111</v>
      </c>
      <c r="K54" s="190">
        <v>190</v>
      </c>
      <c r="L54" s="190">
        <v>30</v>
      </c>
      <c r="M54" s="190">
        <v>25</v>
      </c>
      <c r="N54" s="190">
        <v>30</v>
      </c>
      <c r="O54" s="40">
        <v>2868.02</v>
      </c>
      <c r="P54" s="191"/>
      <c r="S54" s="4"/>
      <c r="T54" s="40"/>
    </row>
    <row r="55" spans="1:20">
      <c r="A55" s="73">
        <f t="shared" si="8"/>
        <v>35</v>
      </c>
      <c r="B55" s="69">
        <f t="shared" si="6"/>
        <v>46200</v>
      </c>
      <c r="C55" s="185" t="s">
        <v>351</v>
      </c>
      <c r="D55" s="185" t="s">
        <v>406</v>
      </c>
      <c r="E55" s="20">
        <v>46199</v>
      </c>
      <c r="F55" s="656" t="s">
        <v>131</v>
      </c>
      <c r="G55" s="22">
        <v>46200</v>
      </c>
      <c r="H55" s="23">
        <v>0.3298611111111111</v>
      </c>
      <c r="I55" s="22">
        <v>46200</v>
      </c>
      <c r="J55" s="23">
        <v>0.98888888888888893</v>
      </c>
      <c r="K55" s="190">
        <v>180</v>
      </c>
      <c r="L55" s="190">
        <v>30</v>
      </c>
      <c r="M55" s="190">
        <v>20</v>
      </c>
      <c r="N55" s="190">
        <v>30</v>
      </c>
      <c r="O55" s="40">
        <v>3008.49</v>
      </c>
      <c r="P55" s="191"/>
      <c r="S55" s="4"/>
      <c r="T55" s="40"/>
    </row>
    <row r="56" spans="1:20" ht="15.75" customHeight="1">
      <c r="A56" s="73">
        <f t="shared" si="8"/>
        <v>36</v>
      </c>
      <c r="B56" s="69">
        <f t="shared" si="6"/>
        <v>46201</v>
      </c>
      <c r="C56" s="185" t="s">
        <v>235</v>
      </c>
      <c r="D56" s="185" t="s">
        <v>409</v>
      </c>
      <c r="E56" s="20">
        <v>46200</v>
      </c>
      <c r="F56" s="656" t="s">
        <v>131</v>
      </c>
      <c r="G56" s="22">
        <v>46200</v>
      </c>
      <c r="H56" s="23">
        <v>0.98888888888888893</v>
      </c>
      <c r="I56" s="22">
        <v>46201</v>
      </c>
      <c r="J56" s="23">
        <v>0.46388888888888885</v>
      </c>
      <c r="K56" s="190">
        <v>185</v>
      </c>
      <c r="L56" s="190">
        <v>30</v>
      </c>
      <c r="M56" s="190">
        <v>25</v>
      </c>
      <c r="N56" s="190">
        <v>30</v>
      </c>
      <c r="O56" s="40">
        <v>2547.13</v>
      </c>
      <c r="P56" s="191"/>
      <c r="S56" s="4"/>
      <c r="T56" s="40"/>
    </row>
    <row r="57" spans="1:20" ht="15.75" customHeight="1">
      <c r="A57" s="73">
        <f t="shared" si="8"/>
        <v>37</v>
      </c>
      <c r="B57" s="69">
        <f t="shared" si="6"/>
        <v>46201</v>
      </c>
      <c r="C57" s="185" t="s">
        <v>411</v>
      </c>
      <c r="D57" s="185" t="s">
        <v>410</v>
      </c>
      <c r="E57" s="20">
        <v>46200</v>
      </c>
      <c r="F57" s="656" t="s">
        <v>131</v>
      </c>
      <c r="G57" s="22">
        <v>46201</v>
      </c>
      <c r="H57" s="23">
        <v>0.46388888888888885</v>
      </c>
      <c r="I57" s="22">
        <v>46201</v>
      </c>
      <c r="J57" s="23">
        <v>0.96319444444444446</v>
      </c>
      <c r="K57" s="190">
        <v>185</v>
      </c>
      <c r="L57" s="190">
        <v>30</v>
      </c>
      <c r="M57" s="190">
        <v>25</v>
      </c>
      <c r="N57" s="190">
        <v>30</v>
      </c>
      <c r="O57" s="40">
        <v>2805.18</v>
      </c>
      <c r="P57" s="191"/>
      <c r="S57" s="4"/>
      <c r="T57" s="40"/>
    </row>
    <row r="58" spans="1:20" ht="15.75" customHeight="1">
      <c r="A58" s="73">
        <f t="shared" si="8"/>
        <v>25</v>
      </c>
      <c r="B58" s="69">
        <f t="shared" si="6"/>
        <v>46202</v>
      </c>
      <c r="C58" s="185" t="s">
        <v>306</v>
      </c>
      <c r="D58" s="185" t="s">
        <v>415</v>
      </c>
      <c r="E58" s="20">
        <v>46201</v>
      </c>
      <c r="F58" s="656" t="s">
        <v>131</v>
      </c>
      <c r="G58" s="22">
        <v>46201</v>
      </c>
      <c r="H58" s="23">
        <v>0.96319444444444446</v>
      </c>
      <c r="I58" s="22">
        <v>46202</v>
      </c>
      <c r="J58" s="23">
        <v>0.3611111111111111</v>
      </c>
      <c r="K58" s="190">
        <v>185</v>
      </c>
      <c r="L58" s="190">
        <v>30</v>
      </c>
      <c r="M58" s="190">
        <v>25</v>
      </c>
      <c r="N58" s="190">
        <v>30</v>
      </c>
      <c r="O58" s="40">
        <v>2763.34</v>
      </c>
      <c r="P58" s="191"/>
      <c r="S58" s="4"/>
      <c r="T58" s="40"/>
    </row>
    <row r="59" spans="1:20" ht="15.75" customHeight="1">
      <c r="A59" s="73">
        <f t="shared" si="8"/>
        <v>26</v>
      </c>
      <c r="B59" s="69">
        <f t="shared" si="6"/>
        <v>46202</v>
      </c>
      <c r="C59" s="185" t="s">
        <v>273</v>
      </c>
      <c r="D59" s="185" t="s">
        <v>416</v>
      </c>
      <c r="E59" s="20">
        <v>46201</v>
      </c>
      <c r="F59" s="656" t="s">
        <v>131</v>
      </c>
      <c r="G59" s="22">
        <v>46202</v>
      </c>
      <c r="H59" s="23">
        <v>0.3611111111111111</v>
      </c>
      <c r="I59" s="22">
        <v>46202</v>
      </c>
      <c r="J59" s="23">
        <v>0.88402777777777775</v>
      </c>
      <c r="K59" s="190">
        <v>185</v>
      </c>
      <c r="L59" s="190">
        <v>30</v>
      </c>
      <c r="M59" s="190">
        <v>25</v>
      </c>
      <c r="N59" s="190">
        <v>30</v>
      </c>
      <c r="O59" s="40">
        <v>2777.78</v>
      </c>
      <c r="P59" s="191"/>
      <c r="S59" s="4"/>
      <c r="T59" s="40"/>
    </row>
    <row r="60" spans="1:20" ht="15.75" customHeight="1">
      <c r="A60" s="73">
        <f t="shared" si="8"/>
        <v>27</v>
      </c>
      <c r="B60" s="69">
        <f t="shared" si="6"/>
        <v>46203</v>
      </c>
      <c r="C60" s="185" t="s">
        <v>341</v>
      </c>
      <c r="D60" s="185" t="s">
        <v>417</v>
      </c>
      <c r="E60" s="20">
        <v>46202</v>
      </c>
      <c r="F60" s="656" t="s">
        <v>131</v>
      </c>
      <c r="G60" s="22">
        <v>46202</v>
      </c>
      <c r="H60" s="23">
        <v>0.88402777777777775</v>
      </c>
      <c r="I60" s="22">
        <v>46203</v>
      </c>
      <c r="J60" s="23">
        <v>0.35555555555555557</v>
      </c>
      <c r="K60" s="190">
        <v>185</v>
      </c>
      <c r="L60" s="190">
        <v>30</v>
      </c>
      <c r="M60" s="190">
        <v>20</v>
      </c>
      <c r="N60" s="190">
        <v>30</v>
      </c>
      <c r="O60" s="40">
        <v>2469.88</v>
      </c>
      <c r="P60" s="191"/>
      <c r="S60" s="4"/>
      <c r="T60" s="40"/>
    </row>
    <row r="61" spans="1:20" ht="15.75" customHeight="1">
      <c r="A61" s="73">
        <f t="shared" si="8"/>
        <v>28</v>
      </c>
      <c r="B61" s="69">
        <f t="shared" si="6"/>
        <v>46203</v>
      </c>
      <c r="C61" s="185" t="s">
        <v>244</v>
      </c>
      <c r="D61" s="185" t="s">
        <v>419</v>
      </c>
      <c r="E61" s="20">
        <v>46202</v>
      </c>
      <c r="F61" s="656" t="s">
        <v>131</v>
      </c>
      <c r="G61" s="22">
        <v>46203</v>
      </c>
      <c r="H61" s="23">
        <v>0.35555555555555557</v>
      </c>
      <c r="I61" s="22">
        <v>46203</v>
      </c>
      <c r="J61" s="23">
        <v>0.85625000000000007</v>
      </c>
      <c r="K61" s="190">
        <v>170</v>
      </c>
      <c r="L61" s="190">
        <v>30</v>
      </c>
      <c r="M61" s="190">
        <v>20</v>
      </c>
      <c r="N61" s="190">
        <v>30</v>
      </c>
      <c r="O61" s="40">
        <v>2780.34</v>
      </c>
      <c r="P61" s="191"/>
      <c r="S61" s="4"/>
      <c r="T61" s="40"/>
    </row>
    <row r="62" spans="1:20" ht="15.75" customHeight="1">
      <c r="A62" s="73">
        <f t="shared" si="8"/>
        <v>29</v>
      </c>
      <c r="B62" s="69">
        <v>46203</v>
      </c>
      <c r="C62" s="185" t="s">
        <v>327</v>
      </c>
      <c r="D62" s="185" t="s">
        <v>420</v>
      </c>
      <c r="E62" s="20">
        <v>46203</v>
      </c>
      <c r="F62" s="656" t="s">
        <v>131</v>
      </c>
      <c r="G62" s="22">
        <v>46203</v>
      </c>
      <c r="H62" s="23">
        <v>0.85625000000000007</v>
      </c>
      <c r="I62" s="22">
        <v>46204</v>
      </c>
      <c r="J62" s="23">
        <v>0.35138888888888892</v>
      </c>
      <c r="K62" s="190">
        <v>170</v>
      </c>
      <c r="L62" s="190">
        <v>30</v>
      </c>
      <c r="M62" s="190">
        <v>25</v>
      </c>
      <c r="N62" s="190">
        <v>30</v>
      </c>
      <c r="O62" s="40">
        <v>3002.7</v>
      </c>
      <c r="P62" s="191"/>
      <c r="S62" s="4"/>
      <c r="T62" s="40"/>
    </row>
    <row r="63" spans="1:20" ht="15.75" customHeight="1">
      <c r="A63" s="73">
        <f t="shared" si="8"/>
        <v>30</v>
      </c>
      <c r="B63" s="69">
        <v>46203</v>
      </c>
      <c r="C63" s="185" t="s">
        <v>411</v>
      </c>
      <c r="D63" s="185" t="s">
        <v>485</v>
      </c>
      <c r="E63" s="20">
        <v>46203</v>
      </c>
      <c r="F63" s="656" t="s">
        <v>131</v>
      </c>
      <c r="G63" s="22">
        <v>46204</v>
      </c>
      <c r="H63" s="23">
        <v>0.35138888888888892</v>
      </c>
      <c r="I63" s="22">
        <v>46204</v>
      </c>
      <c r="J63" s="23">
        <v>0.8666666666666667</v>
      </c>
      <c r="K63" s="190">
        <v>180</v>
      </c>
      <c r="L63" s="190">
        <v>30</v>
      </c>
      <c r="M63" s="190">
        <v>25</v>
      </c>
      <c r="N63" s="190">
        <v>30</v>
      </c>
      <c r="O63" s="40">
        <v>2813.19</v>
      </c>
      <c r="P63" s="191"/>
      <c r="S63" s="4"/>
      <c r="T63" s="658"/>
    </row>
    <row r="64" spans="1:20" ht="15.75" thickBot="1">
      <c r="A64" s="73"/>
      <c r="B64" s="69"/>
      <c r="C64" s="185"/>
      <c r="D64" s="185"/>
      <c r="E64" s="20"/>
      <c r="F64" s="155"/>
      <c r="G64" s="22"/>
      <c r="H64" s="23"/>
      <c r="I64" s="22"/>
      <c r="J64" s="23"/>
      <c r="K64" s="23"/>
      <c r="L64" s="23"/>
      <c r="M64" s="188"/>
      <c r="N64" s="188"/>
      <c r="O64" s="40"/>
      <c r="P64" s="192"/>
    </row>
    <row r="65" spans="1:16" ht="16.5" thickTop="1" thickBot="1">
      <c r="A65" s="24" t="s">
        <v>7</v>
      </c>
      <c r="B65" s="25"/>
      <c r="C65" s="25"/>
      <c r="D65" s="25"/>
      <c r="E65" s="25"/>
      <c r="F65" s="25"/>
      <c r="G65" s="25"/>
      <c r="H65" s="27"/>
      <c r="I65" s="25"/>
      <c r="J65" s="27"/>
      <c r="K65" s="27"/>
      <c r="L65" s="27"/>
      <c r="M65" s="42"/>
      <c r="N65" s="42"/>
      <c r="O65" s="43">
        <f>SUM(O8:O64)</f>
        <v>148061.15465173218</v>
      </c>
      <c r="P65" s="193"/>
    </row>
  </sheetData>
  <autoFilter ref="A1:P62"/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zoomScale="85" zoomScaleNormal="85" workbookViewId="0">
      <pane xSplit="2" ySplit="7" topLeftCell="C38" activePane="bottomRight" state="frozen"/>
      <selection pane="topRight"/>
      <selection pane="bottomLeft"/>
      <selection pane="bottomRight" activeCell="K39" sqref="K39"/>
    </sheetView>
  </sheetViews>
  <sheetFormatPr defaultColWidth="9.140625" defaultRowHeight="15"/>
  <cols>
    <col min="1" max="1" width="9.140625" style="1"/>
    <col min="2" max="2" width="10.85546875" style="174" customWidth="1"/>
    <col min="3" max="3" width="19.140625" style="1" customWidth="1"/>
    <col min="4" max="4" width="9.140625" style="1"/>
    <col min="5" max="5" width="7.7109375" style="1" customWidth="1"/>
    <col min="6" max="6" width="9.140625" style="1"/>
    <col min="7" max="7" width="7.7109375" style="1" customWidth="1"/>
    <col min="8" max="10" width="9.140625" style="1"/>
    <col min="11" max="11" width="15.7109375" style="4" customWidth="1"/>
    <col min="12" max="12" width="12.7109375" style="64" customWidth="1"/>
    <col min="13" max="13" width="12.140625" style="4" customWidth="1"/>
    <col min="14" max="14" width="15.28515625" style="1" customWidth="1"/>
    <col min="15" max="15" width="11.85546875" style="1" customWidth="1"/>
    <col min="16" max="16" width="65" style="1" customWidth="1"/>
    <col min="17" max="16384" width="9.140625" style="1"/>
  </cols>
  <sheetData>
    <row r="1" spans="1:16">
      <c r="E1" s="141" t="s">
        <v>193</v>
      </c>
      <c r="G1" s="9"/>
      <c r="H1" s="9"/>
      <c r="I1" s="9"/>
      <c r="J1" s="9"/>
      <c r="K1" s="178"/>
      <c r="L1" s="179"/>
      <c r="M1" s="178"/>
      <c r="N1" s="9"/>
      <c r="O1" s="9"/>
      <c r="P1" s="9"/>
    </row>
    <row r="2" spans="1:16">
      <c r="E2" s="141" t="s">
        <v>194</v>
      </c>
      <c r="G2" s="9"/>
      <c r="H2" s="9"/>
      <c r="I2" s="9"/>
      <c r="J2" s="9"/>
      <c r="K2" s="53" t="s">
        <v>195</v>
      </c>
      <c r="L2" s="180"/>
      <c r="M2" s="181">
        <f>SUM(M8:M37)</f>
        <v>22748.974999999977</v>
      </c>
      <c r="N2" s="9"/>
      <c r="O2" s="9"/>
      <c r="P2" s="93" t="s">
        <v>146</v>
      </c>
    </row>
    <row r="3" spans="1:16">
      <c r="E3" s="142" t="str">
        <f>IDP!C3</f>
        <v>Bulan Juni 2026</v>
      </c>
      <c r="G3" s="9"/>
      <c r="H3" s="9"/>
      <c r="I3" s="9"/>
      <c r="J3" s="9"/>
      <c r="K3" s="178"/>
      <c r="L3" s="179"/>
      <c r="M3" s="178"/>
      <c r="N3" s="9"/>
      <c r="O3" s="9"/>
      <c r="P3" s="9"/>
    </row>
    <row r="4" spans="1:16">
      <c r="B4" s="9"/>
      <c r="C4" s="9"/>
      <c r="D4" s="9"/>
      <c r="E4" s="143">
        <f>IDP!C4</f>
        <v>46174</v>
      </c>
      <c r="F4" s="9"/>
      <c r="G4" s="9"/>
      <c r="H4" s="9"/>
      <c r="I4" s="9"/>
      <c r="J4" s="9"/>
      <c r="K4" s="178"/>
      <c r="L4" s="179"/>
      <c r="M4" s="178"/>
      <c r="N4" s="9"/>
      <c r="O4" s="9"/>
      <c r="P4" s="9"/>
    </row>
    <row r="5" spans="1:16" ht="15" customHeight="1">
      <c r="A5" s="791" t="s">
        <v>196</v>
      </c>
      <c r="B5" s="791" t="s">
        <v>197</v>
      </c>
      <c r="C5" s="532"/>
      <c r="D5" s="794" t="s">
        <v>198</v>
      </c>
      <c r="E5" s="786" t="s">
        <v>189</v>
      </c>
      <c r="F5" s="787"/>
      <c r="G5" s="787"/>
      <c r="H5" s="788"/>
      <c r="I5" s="806" t="s">
        <v>199</v>
      </c>
      <c r="J5" s="807"/>
      <c r="K5" s="810" t="s">
        <v>151</v>
      </c>
      <c r="L5" s="811"/>
      <c r="M5" s="797" t="s">
        <v>200</v>
      </c>
      <c r="N5" s="800" t="s">
        <v>150</v>
      </c>
      <c r="O5" s="800" t="s">
        <v>201</v>
      </c>
      <c r="P5" s="803" t="s">
        <v>154</v>
      </c>
    </row>
    <row r="6" spans="1:16" ht="32.25" customHeight="1">
      <c r="A6" s="792"/>
      <c r="B6" s="792"/>
      <c r="C6" s="533" t="s">
        <v>222</v>
      </c>
      <c r="D6" s="795"/>
      <c r="E6" s="789" t="s">
        <v>202</v>
      </c>
      <c r="F6" s="790"/>
      <c r="G6" s="789" t="s">
        <v>149</v>
      </c>
      <c r="H6" s="790"/>
      <c r="I6" s="808"/>
      <c r="J6" s="809"/>
      <c r="K6" s="812"/>
      <c r="L6" s="813"/>
      <c r="M6" s="798"/>
      <c r="N6" s="801"/>
      <c r="O6" s="801"/>
      <c r="P6" s="804"/>
    </row>
    <row r="7" spans="1:16" ht="15.75" customHeight="1" thickBot="1">
      <c r="A7" s="793"/>
      <c r="B7" s="793"/>
      <c r="C7" s="534"/>
      <c r="D7" s="796"/>
      <c r="E7" s="105" t="s">
        <v>108</v>
      </c>
      <c r="F7" s="105" t="s">
        <v>155</v>
      </c>
      <c r="G7" s="105" t="s">
        <v>108</v>
      </c>
      <c r="H7" s="105" t="s">
        <v>155</v>
      </c>
      <c r="I7" s="105" t="s">
        <v>148</v>
      </c>
      <c r="J7" s="105" t="s">
        <v>203</v>
      </c>
      <c r="K7" s="123" t="s">
        <v>148</v>
      </c>
      <c r="L7" s="182" t="s">
        <v>203</v>
      </c>
      <c r="M7" s="799"/>
      <c r="N7" s="802"/>
      <c r="O7" s="802"/>
      <c r="P7" s="805"/>
    </row>
    <row r="8" spans="1:16" ht="15.75" thickTop="1">
      <c r="A8" s="174">
        <f>A7+1</f>
        <v>1</v>
      </c>
      <c r="B8" s="546">
        <f>G8</f>
        <v>46174</v>
      </c>
      <c r="C8" s="543" t="s">
        <v>250</v>
      </c>
      <c r="D8" s="540" t="s">
        <v>232</v>
      </c>
      <c r="E8" s="22">
        <v>46172</v>
      </c>
      <c r="F8" s="113">
        <v>0.54166666666666663</v>
      </c>
      <c r="G8" s="22">
        <v>46174</v>
      </c>
      <c r="H8" s="113">
        <v>0.5</v>
      </c>
      <c r="I8" s="175">
        <v>190</v>
      </c>
      <c r="J8" s="175">
        <v>10</v>
      </c>
      <c r="K8" s="128">
        <v>948331.20200000005</v>
      </c>
      <c r="L8" s="131">
        <v>949111.26399999997</v>
      </c>
      <c r="M8" s="128">
        <f>L8-K8</f>
        <v>780.06199999991804</v>
      </c>
      <c r="N8" s="150">
        <f t="shared" ref="N8:N9" si="0">IFERROR(((G8-E8+H8-F8)),"")</f>
        <v>1.9583333333333335</v>
      </c>
      <c r="O8" s="151">
        <f t="shared" ref="O8:O9" si="1">M8/24</f>
        <v>32.502583333329916</v>
      </c>
      <c r="P8" s="137"/>
    </row>
    <row r="9" spans="1:16">
      <c r="A9" s="174">
        <f t="shared" ref="A9:A43" si="2">A8+1</f>
        <v>2</v>
      </c>
      <c r="B9" s="547">
        <f t="shared" ref="B9:B17" si="3">G9</f>
        <v>46175</v>
      </c>
      <c r="C9" s="544" t="s">
        <v>251</v>
      </c>
      <c r="D9" s="540" t="s">
        <v>234</v>
      </c>
      <c r="E9" s="22">
        <v>46174</v>
      </c>
      <c r="F9" s="113">
        <v>0.5</v>
      </c>
      <c r="G9" s="22">
        <v>46175</v>
      </c>
      <c r="H9" s="113">
        <v>0.41666666666666669</v>
      </c>
      <c r="I9" s="175">
        <v>160</v>
      </c>
      <c r="J9" s="175">
        <v>10</v>
      </c>
      <c r="K9" s="131">
        <f>L8</f>
        <v>949111.26399999997</v>
      </c>
      <c r="L9" s="131">
        <v>949794.04399999999</v>
      </c>
      <c r="M9" s="128">
        <f>L9-K9</f>
        <v>682.78000000002794</v>
      </c>
      <c r="N9" s="150">
        <f t="shared" si="0"/>
        <v>0.91666666666666674</v>
      </c>
      <c r="O9" s="151">
        <f t="shared" si="1"/>
        <v>28.449166666667832</v>
      </c>
      <c r="P9" s="137"/>
    </row>
    <row r="10" spans="1:16">
      <c r="A10" s="174">
        <f t="shared" si="2"/>
        <v>3</v>
      </c>
      <c r="B10" s="547">
        <f t="shared" si="3"/>
        <v>46175</v>
      </c>
      <c r="C10" s="544" t="s">
        <v>252</v>
      </c>
      <c r="D10" s="540" t="s">
        <v>233</v>
      </c>
      <c r="E10" s="22">
        <v>46175</v>
      </c>
      <c r="F10" s="113">
        <v>0.41666666666666669</v>
      </c>
      <c r="G10" s="22">
        <v>46175</v>
      </c>
      <c r="H10" s="113">
        <v>0.83333333333333337</v>
      </c>
      <c r="I10" s="175">
        <v>150</v>
      </c>
      <c r="J10" s="175">
        <v>10</v>
      </c>
      <c r="K10" s="131">
        <f t="shared" ref="K10:K42" si="4">L9</f>
        <v>949794.04399999999</v>
      </c>
      <c r="L10" s="131">
        <v>950504.96200000006</v>
      </c>
      <c r="M10" s="128">
        <f>L10-K10</f>
        <v>710.91800000006333</v>
      </c>
      <c r="N10" s="150">
        <f t="shared" ref="N10" si="5">IFERROR(((G10-E10+H10-F10)),"")</f>
        <v>0.41666666666666669</v>
      </c>
      <c r="O10" s="151">
        <f t="shared" ref="O10" si="6">M10/24</f>
        <v>29.621583333335973</v>
      </c>
      <c r="P10" s="137"/>
    </row>
    <row r="11" spans="1:16">
      <c r="A11" s="174">
        <f t="shared" si="2"/>
        <v>4</v>
      </c>
      <c r="B11" s="547">
        <f t="shared" si="3"/>
        <v>46176</v>
      </c>
      <c r="C11" s="551" t="s">
        <v>262</v>
      </c>
      <c r="D11" s="540" t="s">
        <v>232</v>
      </c>
      <c r="E11" s="22">
        <v>46175</v>
      </c>
      <c r="F11" s="113">
        <v>0.83333333333333337</v>
      </c>
      <c r="G11" s="22">
        <v>46176</v>
      </c>
      <c r="H11" s="531">
        <v>0.5</v>
      </c>
      <c r="I11" s="175">
        <v>190</v>
      </c>
      <c r="J11" s="175">
        <v>10</v>
      </c>
      <c r="K11" s="131">
        <f t="shared" si="4"/>
        <v>950504.96200000006</v>
      </c>
      <c r="L11" s="131">
        <v>951301.37899999996</v>
      </c>
      <c r="M11" s="128">
        <f t="shared" ref="M11:M12" si="7">L11-K11</f>
        <v>796.41699999989942</v>
      </c>
      <c r="N11" s="150">
        <f t="shared" ref="N11:N12" si="8">IFERROR(((G11-E11+H11-F11)),"")</f>
        <v>0.66666666666666663</v>
      </c>
      <c r="O11" s="151">
        <f t="shared" ref="O11:O12" si="9">M11/24</f>
        <v>33.184041666662473</v>
      </c>
      <c r="P11" s="137"/>
    </row>
    <row r="12" spans="1:16">
      <c r="A12" s="174">
        <f t="shared" si="2"/>
        <v>5</v>
      </c>
      <c r="B12" s="547">
        <f t="shared" si="3"/>
        <v>46177</v>
      </c>
      <c r="C12" s="602" t="s">
        <v>263</v>
      </c>
      <c r="D12" s="603" t="s">
        <v>234</v>
      </c>
      <c r="E12" s="22">
        <v>46176</v>
      </c>
      <c r="F12" s="113">
        <v>0.5</v>
      </c>
      <c r="G12" s="22">
        <v>46177</v>
      </c>
      <c r="H12" s="606">
        <v>0.33333333333333331</v>
      </c>
      <c r="I12" s="607">
        <v>190</v>
      </c>
      <c r="J12" s="607">
        <v>10</v>
      </c>
      <c r="K12" s="131">
        <f t="shared" si="4"/>
        <v>951301.37899999996</v>
      </c>
      <c r="L12" s="131">
        <v>952179.94</v>
      </c>
      <c r="M12" s="128">
        <f t="shared" si="7"/>
        <v>878.56099999998696</v>
      </c>
      <c r="N12" s="150">
        <f t="shared" si="8"/>
        <v>0.83333333333333326</v>
      </c>
      <c r="O12" s="151">
        <f t="shared" si="9"/>
        <v>36.60670833333279</v>
      </c>
      <c r="P12" s="137"/>
    </row>
    <row r="13" spans="1:16">
      <c r="A13" s="174">
        <f t="shared" si="2"/>
        <v>6</v>
      </c>
      <c r="B13" s="547">
        <f t="shared" si="3"/>
        <v>46177</v>
      </c>
      <c r="C13" s="602" t="s">
        <v>274</v>
      </c>
      <c r="D13" s="604" t="s">
        <v>275</v>
      </c>
      <c r="E13" s="22">
        <v>46177</v>
      </c>
      <c r="F13" s="113">
        <v>0.33333333333333331</v>
      </c>
      <c r="G13" s="22">
        <v>46177</v>
      </c>
      <c r="H13" s="606">
        <v>0.67777777777777781</v>
      </c>
      <c r="I13" s="607">
        <v>190</v>
      </c>
      <c r="J13" s="607">
        <v>20</v>
      </c>
      <c r="K13" s="131">
        <f t="shared" si="4"/>
        <v>952179.94</v>
      </c>
      <c r="L13" s="131">
        <v>952994.22199999995</v>
      </c>
      <c r="M13" s="128">
        <f t="shared" ref="M13" si="10">L13-K13</f>
        <v>814.28200000000652</v>
      </c>
      <c r="N13" s="150">
        <f t="shared" ref="N13" si="11">IFERROR(((G13-E13+H13-F13)),"")</f>
        <v>0.3444444444444445</v>
      </c>
      <c r="O13" s="151">
        <f t="shared" ref="O13" si="12">M13/24</f>
        <v>33.928416666666941</v>
      </c>
      <c r="P13" s="137"/>
    </row>
    <row r="14" spans="1:16">
      <c r="A14" s="174">
        <f t="shared" si="2"/>
        <v>7</v>
      </c>
      <c r="B14" s="547">
        <f t="shared" si="3"/>
        <v>46178</v>
      </c>
      <c r="C14" s="602" t="s">
        <v>280</v>
      </c>
      <c r="D14" s="604" t="s">
        <v>282</v>
      </c>
      <c r="E14" s="22">
        <v>46177</v>
      </c>
      <c r="F14" s="113">
        <v>0.67777777777777781</v>
      </c>
      <c r="G14" s="22">
        <v>46178</v>
      </c>
      <c r="H14" s="606">
        <v>0.19097222222222221</v>
      </c>
      <c r="I14" s="607">
        <v>150</v>
      </c>
      <c r="J14" s="607">
        <v>10</v>
      </c>
      <c r="K14" s="131">
        <f t="shared" si="4"/>
        <v>952994.22199999995</v>
      </c>
      <c r="L14" s="131">
        <v>953627.92200000002</v>
      </c>
      <c r="M14" s="128">
        <f t="shared" ref="M14" si="13">L14-K14</f>
        <v>633.70000000006985</v>
      </c>
      <c r="N14" s="150">
        <f t="shared" ref="N14" si="14">IFERROR(((G14-E14+H14-F14)),"")</f>
        <v>0.51319444444444451</v>
      </c>
      <c r="O14" s="151">
        <f t="shared" ref="O14" si="15">M14/24</f>
        <v>26.404166666669578</v>
      </c>
      <c r="P14" s="137"/>
    </row>
    <row r="15" spans="1:16">
      <c r="A15" s="174">
        <f t="shared" si="2"/>
        <v>8</v>
      </c>
      <c r="B15" s="547">
        <f t="shared" si="3"/>
        <v>46178</v>
      </c>
      <c r="C15" s="602" t="s">
        <v>281</v>
      </c>
      <c r="D15" s="605" t="s">
        <v>233</v>
      </c>
      <c r="E15" s="22">
        <v>46178</v>
      </c>
      <c r="F15" s="113">
        <v>0.19097222222222221</v>
      </c>
      <c r="G15" s="22">
        <v>46178</v>
      </c>
      <c r="H15" s="606">
        <v>0.66666666666666663</v>
      </c>
      <c r="I15" s="607">
        <v>175</v>
      </c>
      <c r="J15" s="607">
        <v>10</v>
      </c>
      <c r="K15" s="131">
        <f t="shared" si="4"/>
        <v>953627.92200000002</v>
      </c>
      <c r="L15" s="131">
        <v>954432.13600000006</v>
      </c>
      <c r="M15" s="128">
        <f t="shared" ref="M15" si="16">L15-K15</f>
        <v>804.21400000003632</v>
      </c>
      <c r="N15" s="150">
        <f t="shared" ref="N15" si="17">IFERROR(((G15-E15+H15-F15)),"")</f>
        <v>0.47569444444444442</v>
      </c>
      <c r="O15" s="151">
        <f t="shared" ref="O15" si="18">M15/24</f>
        <v>33.508916666668178</v>
      </c>
      <c r="P15" s="137"/>
    </row>
    <row r="16" spans="1:16">
      <c r="A16" s="174">
        <f t="shared" si="2"/>
        <v>9</v>
      </c>
      <c r="B16" s="547">
        <f t="shared" si="3"/>
        <v>46181</v>
      </c>
      <c r="C16" s="602" t="s">
        <v>290</v>
      </c>
      <c r="D16" s="611" t="s">
        <v>289</v>
      </c>
      <c r="E16" s="22">
        <v>46178</v>
      </c>
      <c r="F16" s="606">
        <v>0.66666666666666663</v>
      </c>
      <c r="G16" s="22">
        <v>46181</v>
      </c>
      <c r="H16" s="606">
        <v>0.41666666666666669</v>
      </c>
      <c r="I16" s="607">
        <v>190</v>
      </c>
      <c r="J16" s="607">
        <v>10</v>
      </c>
      <c r="K16" s="131">
        <f t="shared" si="4"/>
        <v>954432.13600000006</v>
      </c>
      <c r="L16" s="131">
        <v>955250.69900000002</v>
      </c>
      <c r="M16" s="128">
        <f t="shared" ref="M16:M23" si="19">L16-K16</f>
        <v>818.56299999996554</v>
      </c>
      <c r="N16" s="150">
        <f t="shared" ref="N16:N23" si="20">IFERROR(((G16-E16+H16-F16)),"")</f>
        <v>2.75</v>
      </c>
      <c r="O16" s="151">
        <f t="shared" ref="O16:O23" si="21">M16/24</f>
        <v>34.106791666665231</v>
      </c>
      <c r="P16" s="137"/>
    </row>
    <row r="17" spans="1:16">
      <c r="A17" s="174">
        <f t="shared" si="2"/>
        <v>10</v>
      </c>
      <c r="B17" s="547">
        <f t="shared" si="3"/>
        <v>46181</v>
      </c>
      <c r="C17" s="544" t="s">
        <v>302</v>
      </c>
      <c r="D17" s="541" t="s">
        <v>303</v>
      </c>
      <c r="E17" s="22">
        <v>46181</v>
      </c>
      <c r="F17" s="606">
        <v>0.41666666666666669</v>
      </c>
      <c r="G17" s="22">
        <v>46181</v>
      </c>
      <c r="H17" s="113">
        <v>0.79166666666666663</v>
      </c>
      <c r="I17" s="175">
        <v>180</v>
      </c>
      <c r="J17" s="175">
        <v>20</v>
      </c>
      <c r="K17" s="131">
        <f t="shared" si="4"/>
        <v>955250.69900000002</v>
      </c>
      <c r="L17" s="131">
        <v>956026.598</v>
      </c>
      <c r="M17" s="128">
        <f t="shared" si="19"/>
        <v>775.89899999997579</v>
      </c>
      <c r="N17" s="150">
        <f t="shared" si="20"/>
        <v>0.37499999999999994</v>
      </c>
      <c r="O17" s="151">
        <f t="shared" si="21"/>
        <v>32.329124999998989</v>
      </c>
      <c r="P17" s="137"/>
    </row>
    <row r="18" spans="1:16">
      <c r="A18" s="174">
        <f t="shared" si="2"/>
        <v>11</v>
      </c>
      <c r="B18" s="547">
        <f t="shared" ref="B18:B41" si="22">G18</f>
        <v>46182</v>
      </c>
      <c r="C18" s="544" t="s">
        <v>307</v>
      </c>
      <c r="D18" s="619" t="s">
        <v>282</v>
      </c>
      <c r="E18" s="22">
        <v>46181</v>
      </c>
      <c r="F18" s="113">
        <v>0.79166666666666663</v>
      </c>
      <c r="G18" s="22">
        <v>46182</v>
      </c>
      <c r="H18" s="113">
        <v>0.5</v>
      </c>
      <c r="I18" s="175">
        <v>210</v>
      </c>
      <c r="J18" s="175">
        <v>20</v>
      </c>
      <c r="K18" s="131">
        <f t="shared" si="4"/>
        <v>956026.598</v>
      </c>
      <c r="L18" s="131">
        <v>956896.18900000001</v>
      </c>
      <c r="M18" s="128">
        <f t="shared" si="19"/>
        <v>869.5910000000149</v>
      </c>
      <c r="N18" s="150">
        <f t="shared" si="20"/>
        <v>0.70833333333333337</v>
      </c>
      <c r="O18" s="151">
        <f t="shared" si="21"/>
        <v>36.232958333333954</v>
      </c>
      <c r="P18" s="137"/>
    </row>
    <row r="19" spans="1:16">
      <c r="A19" s="174">
        <f t="shared" si="2"/>
        <v>12</v>
      </c>
      <c r="B19" s="547">
        <f t="shared" si="22"/>
        <v>46182</v>
      </c>
      <c r="C19" s="620" t="s">
        <v>309</v>
      </c>
      <c r="D19" s="619" t="s">
        <v>310</v>
      </c>
      <c r="E19" s="22">
        <v>46182</v>
      </c>
      <c r="F19" s="113">
        <v>0.5</v>
      </c>
      <c r="G19" s="22">
        <v>46182</v>
      </c>
      <c r="H19" s="113">
        <v>0.83333333333333337</v>
      </c>
      <c r="I19" s="175">
        <v>145</v>
      </c>
      <c r="J19" s="175">
        <v>20</v>
      </c>
      <c r="K19" s="131">
        <f t="shared" si="4"/>
        <v>956896.18900000001</v>
      </c>
      <c r="L19" s="131">
        <v>957532.48100000003</v>
      </c>
      <c r="M19" s="128">
        <f t="shared" si="19"/>
        <v>636.29200000001583</v>
      </c>
      <c r="N19" s="150">
        <f t="shared" si="20"/>
        <v>0.33333333333333337</v>
      </c>
      <c r="O19" s="151">
        <f t="shared" si="21"/>
        <v>26.512166666667326</v>
      </c>
      <c r="P19" s="137"/>
    </row>
    <row r="20" spans="1:16">
      <c r="A20" s="174">
        <f t="shared" si="2"/>
        <v>13</v>
      </c>
      <c r="B20" s="547">
        <f t="shared" si="22"/>
        <v>46183</v>
      </c>
      <c r="C20" s="602" t="s">
        <v>308</v>
      </c>
      <c r="D20" s="624" t="s">
        <v>234</v>
      </c>
      <c r="E20" s="22">
        <v>46182</v>
      </c>
      <c r="F20" s="113">
        <v>0.83333333333333337</v>
      </c>
      <c r="G20" s="22">
        <v>46183</v>
      </c>
      <c r="H20" s="113">
        <v>0.55555555555555558</v>
      </c>
      <c r="I20" s="175">
        <v>190</v>
      </c>
      <c r="J20" s="175">
        <v>10</v>
      </c>
      <c r="K20" s="131">
        <f t="shared" si="4"/>
        <v>957532.48100000003</v>
      </c>
      <c r="L20" s="131">
        <v>958364.79</v>
      </c>
      <c r="M20" s="128">
        <f t="shared" si="19"/>
        <v>832.30900000000838</v>
      </c>
      <c r="N20" s="150">
        <f t="shared" si="20"/>
        <v>0.72222222222222221</v>
      </c>
      <c r="O20" s="151">
        <f t="shared" si="21"/>
        <v>34.679541666667014</v>
      </c>
      <c r="P20" s="137"/>
    </row>
    <row r="21" spans="1:16">
      <c r="A21" s="174">
        <f t="shared" si="2"/>
        <v>14</v>
      </c>
      <c r="B21" s="547">
        <f t="shared" si="22"/>
        <v>46184</v>
      </c>
      <c r="C21" s="602" t="s">
        <v>314</v>
      </c>
      <c r="D21" s="625" t="s">
        <v>289</v>
      </c>
      <c r="E21" s="22">
        <v>46183</v>
      </c>
      <c r="F21" s="113">
        <v>0.55555555555555558</v>
      </c>
      <c r="G21" s="22">
        <v>46184</v>
      </c>
      <c r="H21" s="113">
        <v>0.33333333333333331</v>
      </c>
      <c r="I21" s="175">
        <v>170</v>
      </c>
      <c r="J21" s="175">
        <v>20</v>
      </c>
      <c r="K21" s="131">
        <f t="shared" si="4"/>
        <v>958364.79</v>
      </c>
      <c r="L21" s="131">
        <v>959087.22400000005</v>
      </c>
      <c r="M21" s="128">
        <f t="shared" si="19"/>
        <v>722.43400000000838</v>
      </c>
      <c r="N21" s="150">
        <f t="shared" si="20"/>
        <v>0.77777777777777768</v>
      </c>
      <c r="O21" s="151">
        <f t="shared" si="21"/>
        <v>30.101416666667017</v>
      </c>
      <c r="P21" s="137"/>
    </row>
    <row r="22" spans="1:16">
      <c r="A22" s="174">
        <f t="shared" si="2"/>
        <v>15</v>
      </c>
      <c r="B22" s="547">
        <f t="shared" si="22"/>
        <v>46185</v>
      </c>
      <c r="C22" s="602" t="s">
        <v>315</v>
      </c>
      <c r="D22" s="624" t="s">
        <v>282</v>
      </c>
      <c r="E22" s="22">
        <v>46184</v>
      </c>
      <c r="F22" s="113">
        <v>0.33333333333333331</v>
      </c>
      <c r="G22" s="22">
        <v>46185</v>
      </c>
      <c r="H22" s="113">
        <v>0</v>
      </c>
      <c r="I22" s="175">
        <v>190</v>
      </c>
      <c r="J22" s="175">
        <v>20</v>
      </c>
      <c r="K22" s="131">
        <f t="shared" si="4"/>
        <v>959087.22400000005</v>
      </c>
      <c r="L22" s="131">
        <v>959913.91</v>
      </c>
      <c r="M22" s="128">
        <f t="shared" si="19"/>
        <v>826.68599999998696</v>
      </c>
      <c r="N22" s="150">
        <f t="shared" si="20"/>
        <v>0.66666666666666674</v>
      </c>
      <c r="O22" s="151">
        <f t="shared" si="21"/>
        <v>34.445249999999454</v>
      </c>
      <c r="P22" s="137"/>
    </row>
    <row r="23" spans="1:16">
      <c r="A23" s="174">
        <f t="shared" si="2"/>
        <v>16</v>
      </c>
      <c r="B23" s="547">
        <f t="shared" si="22"/>
        <v>46185</v>
      </c>
      <c r="C23" s="602" t="s">
        <v>318</v>
      </c>
      <c r="D23" s="604" t="s">
        <v>319</v>
      </c>
      <c r="E23" s="22">
        <v>46185</v>
      </c>
      <c r="F23" s="113">
        <v>0</v>
      </c>
      <c r="G23" s="22">
        <v>46185</v>
      </c>
      <c r="H23" s="113">
        <v>0.66666666666666663</v>
      </c>
      <c r="I23" s="175">
        <v>140</v>
      </c>
      <c r="J23" s="175">
        <v>20</v>
      </c>
      <c r="K23" s="131">
        <f t="shared" si="4"/>
        <v>959913.91</v>
      </c>
      <c r="L23" s="131">
        <v>960522.87399999995</v>
      </c>
      <c r="M23" s="128">
        <f t="shared" si="19"/>
        <v>608.96399999991991</v>
      </c>
      <c r="N23" s="150">
        <f t="shared" si="20"/>
        <v>0.66666666666666663</v>
      </c>
      <c r="O23" s="151">
        <f t="shared" si="21"/>
        <v>25.373499999996664</v>
      </c>
      <c r="P23" s="137"/>
    </row>
    <row r="24" spans="1:16">
      <c r="A24" s="174">
        <f t="shared" si="2"/>
        <v>17</v>
      </c>
      <c r="B24" s="547">
        <f t="shared" si="22"/>
        <v>46186</v>
      </c>
      <c r="C24" s="544" t="s">
        <v>329</v>
      </c>
      <c r="D24" s="626" t="s">
        <v>289</v>
      </c>
      <c r="E24" s="22">
        <v>46185</v>
      </c>
      <c r="F24" s="113">
        <v>0.66666666666666663</v>
      </c>
      <c r="G24" s="22">
        <v>46186</v>
      </c>
      <c r="H24" s="113">
        <v>0.375</v>
      </c>
      <c r="I24" s="175">
        <v>180</v>
      </c>
      <c r="J24" s="175">
        <v>15</v>
      </c>
      <c r="K24" s="131">
        <f t="shared" si="4"/>
        <v>960522.87399999995</v>
      </c>
      <c r="L24" s="131">
        <v>961297.08799999999</v>
      </c>
      <c r="M24" s="128">
        <f t="shared" ref="M24:M27" si="23">L24-K24</f>
        <v>774.21400000003632</v>
      </c>
      <c r="N24" s="150">
        <f t="shared" ref="N24:N27" si="24">IFERROR(((G24-E24+H24-F24)),"")</f>
        <v>0.70833333333333337</v>
      </c>
      <c r="O24" s="151">
        <f t="shared" ref="O24:O27" si="25">M24/24</f>
        <v>32.258916666668178</v>
      </c>
      <c r="P24" s="137"/>
    </row>
    <row r="25" spans="1:16">
      <c r="A25" s="174">
        <f t="shared" si="2"/>
        <v>18</v>
      </c>
      <c r="B25" s="547">
        <f t="shared" si="22"/>
        <v>46188</v>
      </c>
      <c r="C25" s="551" t="s">
        <v>334</v>
      </c>
      <c r="D25" s="540" t="s">
        <v>233</v>
      </c>
      <c r="E25" s="22">
        <v>46186</v>
      </c>
      <c r="F25" s="113">
        <v>0.375</v>
      </c>
      <c r="G25" s="22">
        <v>46188</v>
      </c>
      <c r="H25" s="113">
        <v>0.33333333333333331</v>
      </c>
      <c r="I25" s="175">
        <v>195</v>
      </c>
      <c r="J25" s="175">
        <v>10</v>
      </c>
      <c r="K25" s="131">
        <f t="shared" si="4"/>
        <v>961297.08799999999</v>
      </c>
      <c r="L25" s="131">
        <v>962196.13699999999</v>
      </c>
      <c r="M25" s="128">
        <f t="shared" si="23"/>
        <v>899.04899999999907</v>
      </c>
      <c r="N25" s="150">
        <f t="shared" si="24"/>
        <v>1.9583333333333335</v>
      </c>
      <c r="O25" s="151">
        <f t="shared" si="25"/>
        <v>37.460374999999964</v>
      </c>
      <c r="P25" s="137"/>
    </row>
    <row r="26" spans="1:16">
      <c r="A26" s="174">
        <f t="shared" si="2"/>
        <v>19</v>
      </c>
      <c r="B26" s="547">
        <f t="shared" si="22"/>
        <v>46188</v>
      </c>
      <c r="C26" s="551" t="s">
        <v>335</v>
      </c>
      <c r="D26" s="540" t="s">
        <v>319</v>
      </c>
      <c r="E26" s="22">
        <v>46188</v>
      </c>
      <c r="F26" s="113">
        <v>0.33333333333333331</v>
      </c>
      <c r="G26" s="22">
        <v>46188</v>
      </c>
      <c r="H26" s="113">
        <v>0.625</v>
      </c>
      <c r="I26" s="175">
        <v>135</v>
      </c>
      <c r="J26" s="175">
        <v>10</v>
      </c>
      <c r="K26" s="131">
        <f t="shared" si="4"/>
        <v>962196.13699999999</v>
      </c>
      <c r="L26" s="131">
        <v>962813.17299999995</v>
      </c>
      <c r="M26" s="128">
        <f t="shared" si="23"/>
        <v>617.03599999996368</v>
      </c>
      <c r="N26" s="150">
        <f t="shared" si="24"/>
        <v>0.29166666666666669</v>
      </c>
      <c r="O26" s="151">
        <f t="shared" si="25"/>
        <v>25.709833333331819</v>
      </c>
      <c r="P26" s="137"/>
    </row>
    <row r="27" spans="1:16">
      <c r="A27" s="174">
        <f t="shared" si="2"/>
        <v>20</v>
      </c>
      <c r="B27" s="547">
        <f t="shared" si="22"/>
        <v>46189</v>
      </c>
      <c r="C27" s="551" t="s">
        <v>346</v>
      </c>
      <c r="D27" s="631" t="s">
        <v>232</v>
      </c>
      <c r="E27" s="22">
        <v>46188</v>
      </c>
      <c r="F27" s="113">
        <v>0.625</v>
      </c>
      <c r="G27" s="22">
        <v>46189</v>
      </c>
      <c r="H27" s="113">
        <v>0.1388888888888889</v>
      </c>
      <c r="I27" s="175">
        <v>160</v>
      </c>
      <c r="J27" s="175">
        <v>10</v>
      </c>
      <c r="K27" s="131">
        <f t="shared" si="4"/>
        <v>962813.17299999995</v>
      </c>
      <c r="L27" s="131">
        <v>963515.53399999999</v>
      </c>
      <c r="M27" s="128">
        <f t="shared" si="23"/>
        <v>702.36100000003353</v>
      </c>
      <c r="N27" s="150">
        <f t="shared" si="24"/>
        <v>0.51388888888888884</v>
      </c>
      <c r="O27" s="151">
        <f t="shared" si="25"/>
        <v>29.265041666668065</v>
      </c>
      <c r="P27" s="137"/>
    </row>
    <row r="28" spans="1:16">
      <c r="A28" s="174">
        <f t="shared" si="2"/>
        <v>21</v>
      </c>
      <c r="B28" s="547">
        <f t="shared" si="22"/>
        <v>46189</v>
      </c>
      <c r="C28" s="551" t="s">
        <v>349</v>
      </c>
      <c r="D28" s="632" t="s">
        <v>303</v>
      </c>
      <c r="E28" s="22">
        <v>46189</v>
      </c>
      <c r="F28" s="113">
        <v>0.1388888888888889</v>
      </c>
      <c r="G28" s="22">
        <v>46189</v>
      </c>
      <c r="H28" s="113">
        <v>0.66666666666666663</v>
      </c>
      <c r="I28" s="175">
        <v>200</v>
      </c>
      <c r="J28" s="175">
        <v>15</v>
      </c>
      <c r="K28" s="131">
        <f t="shared" si="4"/>
        <v>963515.53399999999</v>
      </c>
      <c r="L28" s="131">
        <v>964340.04299999995</v>
      </c>
      <c r="M28" s="128">
        <f t="shared" ref="M28:M30" si="26">L28-K28</f>
        <v>824.50899999996182</v>
      </c>
      <c r="N28" s="150">
        <f t="shared" ref="N28:N30" si="27">IFERROR(((G28-E28+H28-F28)),"")</f>
        <v>0.52777777777777768</v>
      </c>
      <c r="O28" s="151">
        <f t="shared" ref="O28:O30" si="28">M28/24</f>
        <v>34.354541666665078</v>
      </c>
      <c r="P28" s="137"/>
    </row>
    <row r="29" spans="1:16">
      <c r="A29" s="174">
        <f t="shared" si="2"/>
        <v>22</v>
      </c>
      <c r="B29" s="547">
        <f t="shared" si="22"/>
        <v>46190</v>
      </c>
      <c r="C29" s="551" t="s">
        <v>353</v>
      </c>
      <c r="D29" s="540" t="s">
        <v>319</v>
      </c>
      <c r="E29" s="22">
        <v>46189</v>
      </c>
      <c r="F29" s="113">
        <v>0.66666666666666663</v>
      </c>
      <c r="G29" s="22">
        <v>46190</v>
      </c>
      <c r="H29" s="113">
        <v>0.45833333333333331</v>
      </c>
      <c r="I29" s="175">
        <v>140</v>
      </c>
      <c r="J29" s="175">
        <v>10</v>
      </c>
      <c r="K29" s="131">
        <f t="shared" si="4"/>
        <v>964340.04299999995</v>
      </c>
      <c r="L29" s="131">
        <v>964976.96799999999</v>
      </c>
      <c r="M29" s="128">
        <f t="shared" si="26"/>
        <v>636.92500000004657</v>
      </c>
      <c r="N29" s="150">
        <f t="shared" si="27"/>
        <v>0.79166666666666663</v>
      </c>
      <c r="O29" s="151">
        <f t="shared" si="28"/>
        <v>26.538541666668607</v>
      </c>
      <c r="P29" s="137"/>
    </row>
    <row r="30" spans="1:16">
      <c r="A30" s="174">
        <f t="shared" si="2"/>
        <v>23</v>
      </c>
      <c r="B30" s="547">
        <f t="shared" si="22"/>
        <v>46190</v>
      </c>
      <c r="C30" s="551" t="s">
        <v>352</v>
      </c>
      <c r="D30" s="631" t="s">
        <v>232</v>
      </c>
      <c r="E30" s="22">
        <v>46190</v>
      </c>
      <c r="F30" s="113">
        <v>0.45833333333333331</v>
      </c>
      <c r="G30" s="22">
        <v>46190</v>
      </c>
      <c r="H30" s="113">
        <v>0.875</v>
      </c>
      <c r="I30" s="175">
        <v>170</v>
      </c>
      <c r="J30" s="175">
        <v>20</v>
      </c>
      <c r="K30" s="131">
        <f t="shared" si="4"/>
        <v>964976.96799999999</v>
      </c>
      <c r="L30" s="131">
        <v>965691.43299999996</v>
      </c>
      <c r="M30" s="128">
        <f t="shared" si="26"/>
        <v>714.4649999999674</v>
      </c>
      <c r="N30" s="150">
        <f t="shared" si="27"/>
        <v>0.41666666666666669</v>
      </c>
      <c r="O30" s="151">
        <f t="shared" si="28"/>
        <v>29.769374999998643</v>
      </c>
      <c r="P30" s="137"/>
    </row>
    <row r="31" spans="1:16">
      <c r="A31" s="174">
        <f t="shared" si="2"/>
        <v>24</v>
      </c>
      <c r="B31" s="547">
        <f t="shared" si="22"/>
        <v>46191</v>
      </c>
      <c r="C31" s="551" t="s">
        <v>356</v>
      </c>
      <c r="D31" s="634" t="s">
        <v>357</v>
      </c>
      <c r="E31" s="22">
        <v>46190</v>
      </c>
      <c r="F31" s="113">
        <v>0.875</v>
      </c>
      <c r="G31" s="22">
        <v>46191</v>
      </c>
      <c r="H31" s="113">
        <v>0.54166666666666663</v>
      </c>
      <c r="I31" s="175">
        <v>170</v>
      </c>
      <c r="J31" s="175">
        <v>10</v>
      </c>
      <c r="K31" s="131">
        <f t="shared" si="4"/>
        <v>965691.43299999996</v>
      </c>
      <c r="L31" s="131">
        <v>966475.049</v>
      </c>
      <c r="M31" s="128">
        <f t="shared" ref="M31" si="29">L31-K31</f>
        <v>783.61600000003818</v>
      </c>
      <c r="N31" s="150">
        <f t="shared" ref="N31" si="30">IFERROR(((G31-E31+H31-F31)),"")</f>
        <v>0.66666666666666652</v>
      </c>
      <c r="O31" s="151">
        <f t="shared" ref="O31" si="31">M31/24</f>
        <v>32.650666666668258</v>
      </c>
      <c r="P31" s="137"/>
    </row>
    <row r="32" spans="1:16">
      <c r="A32" s="174">
        <f t="shared" si="2"/>
        <v>25</v>
      </c>
      <c r="B32" s="547">
        <f t="shared" si="22"/>
        <v>46192</v>
      </c>
      <c r="C32" s="544" t="s">
        <v>358</v>
      </c>
      <c r="D32" s="634" t="s">
        <v>233</v>
      </c>
      <c r="E32" s="22">
        <v>46191</v>
      </c>
      <c r="F32" s="113">
        <v>0.54166666666666663</v>
      </c>
      <c r="G32" s="22">
        <v>46192</v>
      </c>
      <c r="H32" s="113">
        <v>0.10069444444444445</v>
      </c>
      <c r="I32" s="175">
        <v>195</v>
      </c>
      <c r="J32" s="175">
        <v>10</v>
      </c>
      <c r="K32" s="131">
        <f t="shared" si="4"/>
        <v>966475.049</v>
      </c>
      <c r="L32" s="131">
        <v>967357.647</v>
      </c>
      <c r="M32" s="128">
        <f t="shared" ref="M32" si="32">L32-K32</f>
        <v>882.59799999999814</v>
      </c>
      <c r="N32" s="150">
        <f t="shared" ref="N32" si="33">IFERROR(((G32-E32+H32-F32)),"")</f>
        <v>0.55902777777777779</v>
      </c>
      <c r="O32" s="151">
        <f t="shared" ref="O32" si="34">M32/24</f>
        <v>36.774916666666591</v>
      </c>
      <c r="P32" s="137"/>
    </row>
    <row r="33" spans="1:16">
      <c r="A33" s="174">
        <f t="shared" si="2"/>
        <v>26</v>
      </c>
      <c r="B33" s="547">
        <f t="shared" si="22"/>
        <v>46192</v>
      </c>
      <c r="C33" s="602" t="s">
        <v>363</v>
      </c>
      <c r="D33" s="636" t="s">
        <v>232</v>
      </c>
      <c r="E33" s="22">
        <v>46192</v>
      </c>
      <c r="F33" s="113">
        <v>0.10069444444444445</v>
      </c>
      <c r="G33" s="22">
        <v>46192</v>
      </c>
      <c r="H33" s="113">
        <v>0.64583333333333337</v>
      </c>
      <c r="I33" s="175">
        <v>150</v>
      </c>
      <c r="J33" s="175">
        <v>10</v>
      </c>
      <c r="K33" s="131">
        <f t="shared" si="4"/>
        <v>967357.647</v>
      </c>
      <c r="L33" s="638">
        <v>967981.35499999998</v>
      </c>
      <c r="M33" s="128">
        <f t="shared" ref="M33" si="35">L33-K33</f>
        <v>623.70799999998417</v>
      </c>
      <c r="N33" s="150">
        <f t="shared" ref="N33" si="36">IFERROR(((G33-E33+H33-F33)),"")</f>
        <v>0.54513888888888895</v>
      </c>
      <c r="O33" s="151">
        <f t="shared" ref="O33" si="37">M33/24</f>
        <v>25.987833333332674</v>
      </c>
      <c r="P33" s="138"/>
    </row>
    <row r="34" spans="1:16">
      <c r="A34" s="174">
        <f t="shared" si="2"/>
        <v>27</v>
      </c>
      <c r="B34" s="547">
        <f t="shared" si="22"/>
        <v>46195</v>
      </c>
      <c r="C34" s="602" t="s">
        <v>364</v>
      </c>
      <c r="D34" s="637" t="s">
        <v>357</v>
      </c>
      <c r="E34" s="22">
        <v>46192</v>
      </c>
      <c r="F34" s="113">
        <v>0.64583333333333337</v>
      </c>
      <c r="G34" s="22">
        <v>46195</v>
      </c>
      <c r="H34" s="113">
        <v>0.41666666666666669</v>
      </c>
      <c r="I34" s="175">
        <v>175</v>
      </c>
      <c r="J34" s="175">
        <v>10</v>
      </c>
      <c r="K34" s="131">
        <f t="shared" si="4"/>
        <v>967981.35499999998</v>
      </c>
      <c r="L34" s="131">
        <v>968725.679</v>
      </c>
      <c r="M34" s="128">
        <f t="shared" ref="M34" si="38">L34-K34</f>
        <v>744.32400000002235</v>
      </c>
      <c r="N34" s="150">
        <f t="shared" ref="N34" si="39">IFERROR(((G34-E34+H34-F34)),"")</f>
        <v>2.770833333333333</v>
      </c>
      <c r="O34" s="151">
        <f t="shared" ref="O34" si="40">M34/24</f>
        <v>31.013500000000931</v>
      </c>
      <c r="P34" s="138"/>
    </row>
    <row r="35" spans="1:16">
      <c r="A35" s="174">
        <f t="shared" si="2"/>
        <v>28</v>
      </c>
      <c r="B35" s="547">
        <f t="shared" si="22"/>
        <v>46195</v>
      </c>
      <c r="C35" s="602" t="s">
        <v>373</v>
      </c>
      <c r="D35" s="604" t="s">
        <v>319</v>
      </c>
      <c r="E35" s="176">
        <v>46195</v>
      </c>
      <c r="F35" s="111">
        <v>0.41666666666666669</v>
      </c>
      <c r="G35" s="22">
        <v>46195</v>
      </c>
      <c r="H35" s="113">
        <v>0.83333333333333337</v>
      </c>
      <c r="I35" s="175">
        <v>180</v>
      </c>
      <c r="J35" s="175">
        <v>10</v>
      </c>
      <c r="K35" s="131">
        <f t="shared" si="4"/>
        <v>968725.679</v>
      </c>
      <c r="L35" s="131">
        <v>969636.67200000002</v>
      </c>
      <c r="M35" s="128">
        <f t="shared" ref="M35:M41" si="41">L35-K35</f>
        <v>910.99300000001676</v>
      </c>
      <c r="N35" s="150">
        <f t="shared" ref="N35:N41" si="42">IFERROR(((G35-E35+H35-F35)),"")</f>
        <v>0.41666666666666669</v>
      </c>
      <c r="O35" s="151">
        <f t="shared" ref="O35:O41" si="43">M35/24</f>
        <v>37.958041666667363</v>
      </c>
      <c r="P35" s="138"/>
    </row>
    <row r="36" spans="1:16">
      <c r="A36" s="174">
        <f t="shared" si="2"/>
        <v>29</v>
      </c>
      <c r="B36" s="547">
        <f t="shared" si="22"/>
        <v>46196</v>
      </c>
      <c r="C36" s="551" t="s">
        <v>383</v>
      </c>
      <c r="D36" s="540" t="s">
        <v>233</v>
      </c>
      <c r="E36" s="22">
        <v>46195</v>
      </c>
      <c r="F36" s="113">
        <v>0.83333333333333337</v>
      </c>
      <c r="G36" s="22">
        <v>46196</v>
      </c>
      <c r="H36" s="113">
        <v>0.375</v>
      </c>
      <c r="I36" s="175">
        <v>150</v>
      </c>
      <c r="J36" s="175">
        <v>15</v>
      </c>
      <c r="K36" s="131">
        <f t="shared" si="4"/>
        <v>969636.67200000002</v>
      </c>
      <c r="L36" s="131">
        <v>970275.55099999998</v>
      </c>
      <c r="M36" s="128">
        <f t="shared" si="41"/>
        <v>638.87899999995716</v>
      </c>
      <c r="N36" s="150">
        <f t="shared" si="42"/>
        <v>0.54166666666666663</v>
      </c>
      <c r="O36" s="151">
        <f t="shared" si="43"/>
        <v>26.619958333331549</v>
      </c>
      <c r="P36" s="138"/>
    </row>
    <row r="37" spans="1:16">
      <c r="A37" s="174">
        <f t="shared" si="2"/>
        <v>30</v>
      </c>
      <c r="B37" s="547">
        <f t="shared" si="22"/>
        <v>46196</v>
      </c>
      <c r="C37" s="551" t="s">
        <v>384</v>
      </c>
      <c r="D37" s="540" t="s">
        <v>232</v>
      </c>
      <c r="E37" s="22">
        <v>46196</v>
      </c>
      <c r="F37" s="113">
        <v>0.375</v>
      </c>
      <c r="G37" s="22">
        <v>46196</v>
      </c>
      <c r="H37" s="113">
        <v>0.86111111111111116</v>
      </c>
      <c r="I37" s="175">
        <v>185</v>
      </c>
      <c r="J37" s="175">
        <v>10</v>
      </c>
      <c r="K37" s="131">
        <f t="shared" si="4"/>
        <v>970275.55099999998</v>
      </c>
      <c r="L37" s="131">
        <v>971080.17700000003</v>
      </c>
      <c r="M37" s="128">
        <f t="shared" si="41"/>
        <v>804.6260000000475</v>
      </c>
      <c r="N37" s="150">
        <f t="shared" si="42"/>
        <v>0.48611111111111116</v>
      </c>
      <c r="O37" s="151">
        <f t="shared" si="43"/>
        <v>33.526083333335315</v>
      </c>
      <c r="P37" s="138"/>
    </row>
    <row r="38" spans="1:16">
      <c r="A38" s="174">
        <f t="shared" si="2"/>
        <v>31</v>
      </c>
      <c r="B38" s="547">
        <f t="shared" si="22"/>
        <v>46197</v>
      </c>
      <c r="C38" s="602" t="s">
        <v>385</v>
      </c>
      <c r="D38" s="604" t="s">
        <v>303</v>
      </c>
      <c r="E38" s="22">
        <v>46196</v>
      </c>
      <c r="F38" s="113">
        <v>0.86111111111111116</v>
      </c>
      <c r="G38" s="22">
        <v>46197</v>
      </c>
      <c r="H38" s="113">
        <v>0.45</v>
      </c>
      <c r="I38" s="175">
        <v>200</v>
      </c>
      <c r="J38" s="175">
        <v>20</v>
      </c>
      <c r="K38" s="131">
        <f t="shared" si="4"/>
        <v>971080.17700000003</v>
      </c>
      <c r="L38" s="131">
        <v>971910.16599999997</v>
      </c>
      <c r="M38" s="128">
        <f t="shared" si="41"/>
        <v>829.98899999994319</v>
      </c>
      <c r="N38" s="150">
        <f t="shared" si="42"/>
        <v>0.5888888888888888</v>
      </c>
      <c r="O38" s="151">
        <f t="shared" si="43"/>
        <v>34.582874999997635</v>
      </c>
      <c r="P38" s="138"/>
    </row>
    <row r="39" spans="1:16">
      <c r="A39" s="174">
        <f t="shared" si="2"/>
        <v>32</v>
      </c>
      <c r="B39" s="547">
        <f t="shared" si="22"/>
        <v>46197</v>
      </c>
      <c r="C39" s="648" t="s">
        <v>389</v>
      </c>
      <c r="D39" s="649" t="s">
        <v>282</v>
      </c>
      <c r="E39" s="22">
        <v>46197</v>
      </c>
      <c r="F39" s="113">
        <v>0.45</v>
      </c>
      <c r="G39" s="22">
        <v>46197</v>
      </c>
      <c r="H39" s="113">
        <v>0.90972222222222221</v>
      </c>
      <c r="I39" s="175">
        <v>190</v>
      </c>
      <c r="J39" s="175">
        <v>10</v>
      </c>
      <c r="K39" s="131">
        <f t="shared" si="4"/>
        <v>971910.16599999997</v>
      </c>
      <c r="L39" s="131">
        <v>972760.51699999999</v>
      </c>
      <c r="M39" s="128">
        <f t="shared" si="41"/>
        <v>850.35100000002421</v>
      </c>
      <c r="N39" s="150">
        <f t="shared" si="42"/>
        <v>0.4597222222222222</v>
      </c>
      <c r="O39" s="151">
        <f t="shared" si="43"/>
        <v>35.431291666667676</v>
      </c>
      <c r="P39" s="138"/>
    </row>
    <row r="40" spans="1:16">
      <c r="A40" s="174">
        <f t="shared" si="2"/>
        <v>33</v>
      </c>
      <c r="B40" s="547">
        <f t="shared" si="22"/>
        <v>46198</v>
      </c>
      <c r="C40" s="648" t="s">
        <v>395</v>
      </c>
      <c r="D40" s="649" t="s">
        <v>357</v>
      </c>
      <c r="E40" s="22">
        <v>46197</v>
      </c>
      <c r="F40" s="113">
        <v>0.90972222222222221</v>
      </c>
      <c r="G40" s="22">
        <v>46198</v>
      </c>
      <c r="H40" s="113">
        <v>0.58333333333333337</v>
      </c>
      <c r="I40" s="175">
        <v>145</v>
      </c>
      <c r="J40" s="175">
        <v>15</v>
      </c>
      <c r="K40" s="131">
        <f t="shared" si="4"/>
        <v>972760.51699999999</v>
      </c>
      <c r="L40" s="131">
        <v>973435.701</v>
      </c>
      <c r="M40" s="128">
        <f t="shared" si="41"/>
        <v>675.18400000000838</v>
      </c>
      <c r="N40" s="150">
        <f t="shared" si="42"/>
        <v>0.67361111111111127</v>
      </c>
      <c r="O40" s="151">
        <f t="shared" si="43"/>
        <v>28.132666666667017</v>
      </c>
      <c r="P40" s="138"/>
    </row>
    <row r="41" spans="1:16">
      <c r="A41" s="174">
        <f t="shared" si="2"/>
        <v>34</v>
      </c>
      <c r="B41" s="547">
        <f t="shared" si="22"/>
        <v>46199</v>
      </c>
      <c r="C41" s="602" t="s">
        <v>396</v>
      </c>
      <c r="D41" s="650" t="s">
        <v>397</v>
      </c>
      <c r="E41" s="22">
        <v>46198</v>
      </c>
      <c r="F41" s="113">
        <v>0.58333333333333337</v>
      </c>
      <c r="G41" s="22">
        <v>46199</v>
      </c>
      <c r="H41" s="113">
        <v>0.32500000000000001</v>
      </c>
      <c r="I41" s="175">
        <v>180</v>
      </c>
      <c r="J41" s="175">
        <v>15</v>
      </c>
      <c r="K41" s="131">
        <f t="shared" si="4"/>
        <v>973435.701</v>
      </c>
      <c r="L41" s="131">
        <v>974257.78799999994</v>
      </c>
      <c r="M41" s="128">
        <f t="shared" si="41"/>
        <v>822.08699999994133</v>
      </c>
      <c r="N41" s="150">
        <f t="shared" si="42"/>
        <v>0.74166666666666659</v>
      </c>
      <c r="O41" s="151">
        <f t="shared" si="43"/>
        <v>34.253624999997555</v>
      </c>
      <c r="P41" s="138"/>
    </row>
    <row r="42" spans="1:16">
      <c r="A42" s="174">
        <f t="shared" si="2"/>
        <v>35</v>
      </c>
      <c r="B42" s="547">
        <f t="shared" ref="B42:B43" si="44">G42</f>
        <v>46199</v>
      </c>
      <c r="C42" s="602" t="s">
        <v>401</v>
      </c>
      <c r="D42" s="604" t="s">
        <v>233</v>
      </c>
      <c r="E42" s="22">
        <v>46199</v>
      </c>
      <c r="F42" s="113">
        <v>0.32500000000000001</v>
      </c>
      <c r="G42" s="22">
        <v>46199</v>
      </c>
      <c r="H42" s="113">
        <v>0.625</v>
      </c>
      <c r="I42" s="175">
        <v>170</v>
      </c>
      <c r="J42" s="175">
        <v>20</v>
      </c>
      <c r="K42" s="131">
        <f t="shared" si="4"/>
        <v>974257.78799999994</v>
      </c>
      <c r="L42" s="131">
        <v>975008.17299999995</v>
      </c>
      <c r="M42" s="128">
        <f t="shared" ref="M42:M43" si="45">L42-K42</f>
        <v>750.38500000000931</v>
      </c>
      <c r="N42" s="150">
        <f t="shared" ref="N42:N43" si="46">IFERROR(((G42-E42+H42-F42)),"")</f>
        <v>0.3</v>
      </c>
      <c r="O42" s="151">
        <f t="shared" ref="O42:O43" si="47">M42/24</f>
        <v>31.266041666667054</v>
      </c>
      <c r="P42" s="138"/>
    </row>
    <row r="43" spans="1:16">
      <c r="A43" s="174">
        <f t="shared" si="2"/>
        <v>36</v>
      </c>
      <c r="B43" s="547">
        <f t="shared" si="44"/>
        <v>46200</v>
      </c>
      <c r="C43" s="602" t="s">
        <v>402</v>
      </c>
      <c r="D43" s="604" t="s">
        <v>275</v>
      </c>
      <c r="E43" s="22">
        <v>46199</v>
      </c>
      <c r="F43" s="113">
        <v>0.625</v>
      </c>
      <c r="G43" s="22">
        <v>46200</v>
      </c>
      <c r="H43" s="113">
        <v>0.1875</v>
      </c>
      <c r="I43" s="175">
        <v>150</v>
      </c>
      <c r="J43" s="175">
        <v>15</v>
      </c>
      <c r="K43" s="131">
        <v>975008.17299999995</v>
      </c>
      <c r="L43" s="131">
        <v>975650.38399999996</v>
      </c>
      <c r="M43" s="128">
        <f t="shared" si="45"/>
        <v>642.21100000001024</v>
      </c>
      <c r="N43" s="150">
        <f t="shared" si="46"/>
        <v>0.5625</v>
      </c>
      <c r="O43" s="151">
        <f t="shared" si="47"/>
        <v>26.758791666667094</v>
      </c>
      <c r="P43" s="138"/>
    </row>
    <row r="44" spans="1:16">
      <c r="A44" s="174">
        <f t="shared" ref="A44:A46" si="48">A36+1</f>
        <v>30</v>
      </c>
      <c r="B44" s="547">
        <f t="shared" ref="B44:B46" si="49">G44</f>
        <v>46202</v>
      </c>
      <c r="C44" s="602" t="s">
        <v>407</v>
      </c>
      <c r="D44" s="604" t="s">
        <v>310</v>
      </c>
      <c r="E44" s="22">
        <v>46202</v>
      </c>
      <c r="F44" s="113">
        <v>0.29166666666666669</v>
      </c>
      <c r="G44" s="22">
        <v>46202</v>
      </c>
      <c r="H44" s="113">
        <v>0.69097222222222221</v>
      </c>
      <c r="I44" s="175">
        <v>175</v>
      </c>
      <c r="J44" s="175">
        <v>15</v>
      </c>
      <c r="K44" s="131">
        <v>975650.38399999996</v>
      </c>
      <c r="L44" s="131">
        <v>976432.44400000002</v>
      </c>
      <c r="M44" s="128">
        <f t="shared" ref="M44:M46" si="50">L44-K44</f>
        <v>782.06000000005588</v>
      </c>
      <c r="N44" s="150">
        <f t="shared" ref="N44:N46" si="51">IFERROR(((G44-E44+H44-F44)),"")</f>
        <v>0.39930555555555552</v>
      </c>
      <c r="O44" s="151">
        <f t="shared" ref="O44:O46" si="52">M44/24</f>
        <v>32.585833333335664</v>
      </c>
      <c r="P44" s="138"/>
    </row>
    <row r="45" spans="1:16">
      <c r="A45" s="174">
        <f t="shared" si="48"/>
        <v>31</v>
      </c>
      <c r="B45" s="547">
        <f t="shared" si="49"/>
        <v>46203</v>
      </c>
      <c r="C45" s="602" t="s">
        <v>418</v>
      </c>
      <c r="D45" s="604" t="s">
        <v>232</v>
      </c>
      <c r="E45" s="176">
        <v>46202</v>
      </c>
      <c r="F45" s="111">
        <v>0.69097222222222221</v>
      </c>
      <c r="G45" s="22">
        <v>46203</v>
      </c>
      <c r="H45" s="113">
        <v>0.34375</v>
      </c>
      <c r="I45" s="175">
        <v>180</v>
      </c>
      <c r="J45" s="175">
        <v>15</v>
      </c>
      <c r="K45" s="131">
        <v>976432.44400000002</v>
      </c>
      <c r="L45" s="131">
        <v>977197.28399999999</v>
      </c>
      <c r="M45" s="128">
        <f t="shared" si="50"/>
        <v>764.8399999999674</v>
      </c>
      <c r="N45" s="150">
        <f t="shared" si="51"/>
        <v>0.65277777777777779</v>
      </c>
      <c r="O45" s="151">
        <f t="shared" si="52"/>
        <v>31.868333333331975</v>
      </c>
      <c r="P45" s="138"/>
    </row>
    <row r="46" spans="1:16" ht="15.6" customHeight="1">
      <c r="A46" s="174">
        <f t="shared" si="48"/>
        <v>32</v>
      </c>
      <c r="B46" s="547">
        <f t="shared" si="49"/>
        <v>46203</v>
      </c>
      <c r="C46" s="602" t="s">
        <v>421</v>
      </c>
      <c r="D46" s="604" t="s">
        <v>275</v>
      </c>
      <c r="E46" s="176">
        <v>46203</v>
      </c>
      <c r="F46" s="111">
        <v>0.34375</v>
      </c>
      <c r="G46" s="22">
        <v>46203</v>
      </c>
      <c r="H46" s="113">
        <v>0.65277777777777779</v>
      </c>
      <c r="I46" s="175">
        <v>170</v>
      </c>
      <c r="J46" s="175">
        <v>20</v>
      </c>
      <c r="K46" s="131">
        <v>977197.28399999999</v>
      </c>
      <c r="L46" s="131">
        <v>977975.03700000001</v>
      </c>
      <c r="M46" s="128">
        <f t="shared" si="50"/>
        <v>777.75300000002608</v>
      </c>
      <c r="N46" s="150">
        <f t="shared" si="51"/>
        <v>0.30902777777777779</v>
      </c>
      <c r="O46" s="151">
        <f t="shared" si="52"/>
        <v>32.406375000001084</v>
      </c>
      <c r="P46" s="138"/>
    </row>
    <row r="47" spans="1:16" ht="15.75" thickBot="1">
      <c r="A47" s="174"/>
      <c r="B47" s="548"/>
      <c r="C47" s="545"/>
      <c r="D47" s="540"/>
      <c r="E47" s="176"/>
      <c r="F47" s="111"/>
      <c r="G47" s="177"/>
      <c r="H47" s="113"/>
      <c r="I47" s="75"/>
      <c r="J47" s="75"/>
      <c r="K47" s="131"/>
      <c r="L47" s="76"/>
      <c r="M47" s="127"/>
      <c r="N47" s="135"/>
      <c r="O47" s="151"/>
      <c r="P47" s="138"/>
    </row>
    <row r="48" spans="1:16" ht="16.5" thickTop="1" thickBot="1">
      <c r="A48" s="118"/>
      <c r="B48" s="542"/>
      <c r="C48" s="118"/>
      <c r="D48" s="24" t="s">
        <v>58</v>
      </c>
      <c r="E48" s="25"/>
      <c r="F48" s="25"/>
      <c r="G48" s="25"/>
      <c r="H48" s="25"/>
      <c r="I48" s="25"/>
      <c r="J48" s="25"/>
      <c r="K48" s="183"/>
      <c r="L48" s="184"/>
      <c r="M48" s="133">
        <f>SUM(M8:M47)</f>
        <v>29643.834999999963</v>
      </c>
      <c r="N48" s="133">
        <f>SUM(N8:N47)</f>
        <v>29.006944444444457</v>
      </c>
      <c r="O48" s="154">
        <f>AVERAGE(O8:O47)</f>
        <v>31.67076388888885</v>
      </c>
      <c r="P48" s="44"/>
    </row>
  </sheetData>
  <mergeCells count="12">
    <mergeCell ref="M5:M7"/>
    <mergeCell ref="N5:N7"/>
    <mergeCell ref="O5:O7"/>
    <mergeCell ref="P5:P7"/>
    <mergeCell ref="I5:J6"/>
    <mergeCell ref="K5:L6"/>
    <mergeCell ref="E5:H5"/>
    <mergeCell ref="E6:F6"/>
    <mergeCell ref="G6:H6"/>
    <mergeCell ref="A5:A7"/>
    <mergeCell ref="B5:B7"/>
    <mergeCell ref="D5:D7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P20" sqref="P20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8.42578125" style="1" customWidth="1"/>
    <col min="5" max="5" width="10.7109375" style="1" customWidth="1"/>
    <col min="6" max="6" width="14.7109375" style="1" customWidth="1"/>
    <col min="7" max="12" width="9.140625" style="1"/>
    <col min="13" max="13" width="11.85546875" style="1" customWidth="1"/>
    <col min="14" max="14" width="21.85546875" style="4" customWidth="1"/>
    <col min="15" max="15" width="12.42578125" style="4" customWidth="1"/>
    <col min="16" max="16" width="29.5703125" style="1" customWidth="1"/>
    <col min="17" max="16384" width="9.140625" style="1"/>
  </cols>
  <sheetData>
    <row r="1" spans="1:16">
      <c r="B1" s="5"/>
      <c r="C1" s="6" t="s">
        <v>144</v>
      </c>
      <c r="D1" s="5"/>
      <c r="E1" s="5"/>
      <c r="F1" s="5"/>
      <c r="G1" s="5"/>
      <c r="H1" s="5"/>
      <c r="I1" s="5"/>
      <c r="J1" s="5"/>
      <c r="K1" s="5"/>
      <c r="L1" s="5"/>
      <c r="M1" s="5"/>
      <c r="N1" s="29"/>
      <c r="O1" s="29"/>
      <c r="P1" s="5"/>
    </row>
    <row r="2" spans="1:16">
      <c r="B2" s="5"/>
      <c r="C2" s="6" t="s">
        <v>73</v>
      </c>
      <c r="D2" s="5"/>
      <c r="E2" s="5"/>
      <c r="F2" s="5"/>
      <c r="G2" s="5"/>
      <c r="H2" s="5"/>
      <c r="I2" s="28"/>
      <c r="J2" s="5"/>
      <c r="K2" s="5"/>
      <c r="L2" s="5"/>
      <c r="M2" s="5"/>
      <c r="N2" s="29"/>
      <c r="O2" s="29"/>
      <c r="P2" s="93" t="s">
        <v>146</v>
      </c>
    </row>
    <row r="3" spans="1:16">
      <c r="B3" s="5"/>
      <c r="C3" s="6" t="e">
        <f>#REF!</f>
        <v>#REF!</v>
      </c>
      <c r="D3" s="5"/>
      <c r="E3" s="5"/>
      <c r="F3" s="5"/>
      <c r="G3" s="5"/>
      <c r="H3" s="5"/>
      <c r="I3" s="5"/>
      <c r="J3" s="5"/>
      <c r="K3" s="5"/>
      <c r="L3" s="5"/>
      <c r="M3" s="5"/>
      <c r="N3" s="29"/>
      <c r="O3" s="29"/>
      <c r="P3" s="5"/>
    </row>
    <row r="4" spans="1:16">
      <c r="B4" s="8"/>
      <c r="C4" s="8" t="e">
        <f>#REF!</f>
        <v>#REF!</v>
      </c>
      <c r="D4" s="9"/>
      <c r="E4" s="143"/>
      <c r="F4" s="143"/>
      <c r="G4" s="5"/>
      <c r="H4" s="5"/>
      <c r="I4" s="5"/>
      <c r="J4" s="5"/>
      <c r="K4" s="5"/>
      <c r="L4" s="5"/>
      <c r="M4" s="5"/>
      <c r="N4" s="29"/>
      <c r="O4" s="29"/>
      <c r="P4" s="5" t="s">
        <v>147</v>
      </c>
    </row>
    <row r="5" spans="1:16" ht="15.75" customHeight="1">
      <c r="A5" s="748" t="s">
        <v>107</v>
      </c>
      <c r="B5" s="747" t="s">
        <v>108</v>
      </c>
      <c r="C5" s="747" t="s">
        <v>185</v>
      </c>
      <c r="D5" s="747" t="s">
        <v>186</v>
      </c>
      <c r="E5" s="747" t="s">
        <v>187</v>
      </c>
      <c r="F5" s="747" t="s">
        <v>188</v>
      </c>
      <c r="G5" s="753" t="s">
        <v>189</v>
      </c>
      <c r="H5" s="754"/>
      <c r="I5" s="754"/>
      <c r="J5" s="754"/>
      <c r="K5" s="754"/>
      <c r="L5" s="754"/>
      <c r="M5" s="10"/>
      <c r="N5" s="165"/>
      <c r="O5" s="165"/>
      <c r="P5" s="745" t="s">
        <v>190</v>
      </c>
    </row>
    <row r="6" spans="1:16" ht="15.75" customHeight="1">
      <c r="A6" s="768"/>
      <c r="B6" s="765"/>
      <c r="C6" s="765"/>
      <c r="D6" s="765"/>
      <c r="E6" s="765"/>
      <c r="F6" s="765"/>
      <c r="G6" s="762" t="s">
        <v>148</v>
      </c>
      <c r="H6" s="763"/>
      <c r="I6" s="762" t="s">
        <v>149</v>
      </c>
      <c r="J6" s="815"/>
      <c r="K6" s="762" t="s">
        <v>199</v>
      </c>
      <c r="L6" s="815"/>
      <c r="M6" s="762" t="s">
        <v>151</v>
      </c>
      <c r="N6" s="815"/>
      <c r="O6" s="53"/>
      <c r="P6" s="814"/>
    </row>
    <row r="7" spans="1:16" ht="33.75" customHeight="1">
      <c r="A7" s="749"/>
      <c r="B7" s="750"/>
      <c r="C7" s="750"/>
      <c r="D7" s="750"/>
      <c r="E7" s="750"/>
      <c r="F7" s="750"/>
      <c r="G7" s="11" t="s">
        <v>108</v>
      </c>
      <c r="H7" s="11" t="s">
        <v>155</v>
      </c>
      <c r="I7" s="11" t="s">
        <v>108</v>
      </c>
      <c r="J7" s="11" t="s">
        <v>155</v>
      </c>
      <c r="K7" s="11" t="s">
        <v>148</v>
      </c>
      <c r="L7" s="11" t="s">
        <v>149</v>
      </c>
      <c r="M7" s="11" t="s">
        <v>204</v>
      </c>
      <c r="N7" s="166" t="s">
        <v>205</v>
      </c>
      <c r="O7" s="32" t="s">
        <v>200</v>
      </c>
      <c r="P7" s="746"/>
    </row>
    <row r="8" spans="1:16">
      <c r="A8" s="73">
        <v>1</v>
      </c>
      <c r="B8" s="69">
        <f>I8</f>
        <v>0</v>
      </c>
      <c r="C8" s="155"/>
      <c r="D8" s="156"/>
      <c r="E8" s="69"/>
      <c r="F8" s="155"/>
      <c r="G8" s="145"/>
      <c r="H8" s="157"/>
      <c r="I8" s="145"/>
      <c r="J8" s="159"/>
      <c r="K8" s="167"/>
      <c r="L8" s="167"/>
      <c r="M8" s="168"/>
      <c r="N8" s="72"/>
      <c r="O8" s="86">
        <f>N8-M8</f>
        <v>0</v>
      </c>
      <c r="P8" s="169"/>
    </row>
    <row r="9" spans="1:16">
      <c r="A9" s="73">
        <f>A8+1</f>
        <v>2</v>
      </c>
      <c r="B9" s="69">
        <f>I9</f>
        <v>0</v>
      </c>
      <c r="C9" s="155"/>
      <c r="D9" s="158"/>
      <c r="E9" s="69"/>
      <c r="F9" s="155"/>
      <c r="G9" s="145"/>
      <c r="H9" s="159"/>
      <c r="I9" s="145"/>
      <c r="J9" s="159"/>
      <c r="K9" s="167"/>
      <c r="L9" s="167"/>
      <c r="M9" s="168"/>
      <c r="N9" s="87"/>
      <c r="O9" s="86">
        <f>N9-M9</f>
        <v>0</v>
      </c>
      <c r="P9" s="169"/>
    </row>
    <row r="10" spans="1:16">
      <c r="A10" s="73">
        <f>A9+1</f>
        <v>3</v>
      </c>
      <c r="B10" s="69">
        <f>I10</f>
        <v>0</v>
      </c>
      <c r="C10" s="160"/>
      <c r="D10" s="161"/>
      <c r="E10" s="69"/>
      <c r="F10" s="155"/>
      <c r="G10" s="145"/>
      <c r="H10" s="159"/>
      <c r="I10" s="145"/>
      <c r="J10" s="157"/>
      <c r="K10" s="167"/>
      <c r="L10" s="167"/>
      <c r="M10" s="168"/>
      <c r="N10" s="72"/>
      <c r="O10" s="86">
        <f>N10-M10</f>
        <v>0</v>
      </c>
      <c r="P10" s="169"/>
    </row>
    <row r="11" spans="1:16">
      <c r="A11" s="73">
        <f>A10+1</f>
        <v>4</v>
      </c>
      <c r="B11" s="69">
        <f>I11</f>
        <v>0</v>
      </c>
      <c r="C11" s="160"/>
      <c r="D11" s="162"/>
      <c r="E11" s="69"/>
      <c r="F11" s="155"/>
      <c r="G11" s="145"/>
      <c r="H11" s="157"/>
      <c r="I11" s="145"/>
      <c r="J11" s="170"/>
      <c r="K11" s="167"/>
      <c r="L11" s="167"/>
      <c r="M11" s="168"/>
      <c r="N11" s="72"/>
      <c r="O11" s="86">
        <f>N11-M11</f>
        <v>0</v>
      </c>
      <c r="P11" s="169"/>
    </row>
    <row r="12" spans="1:16">
      <c r="A12" s="73">
        <f>A11+1</f>
        <v>5</v>
      </c>
      <c r="B12" s="69">
        <f>I12</f>
        <v>0</v>
      </c>
      <c r="C12" s="155"/>
      <c r="D12" s="163"/>
      <c r="E12" s="69"/>
      <c r="F12" s="155"/>
      <c r="G12" s="145"/>
      <c r="H12" s="157"/>
      <c r="I12" s="145"/>
      <c r="J12" s="170"/>
      <c r="K12" s="167"/>
      <c r="L12" s="167"/>
      <c r="M12" s="168"/>
      <c r="N12" s="86"/>
      <c r="O12" s="86">
        <f>N12-M12</f>
        <v>0</v>
      </c>
      <c r="P12" s="169"/>
    </row>
    <row r="13" spans="1:16">
      <c r="A13" s="74"/>
      <c r="B13" s="20"/>
      <c r="C13" s="20"/>
      <c r="D13" s="21"/>
      <c r="E13" s="20"/>
      <c r="F13" s="20"/>
      <c r="G13" s="20"/>
      <c r="H13" s="23"/>
      <c r="I13" s="20"/>
      <c r="J13" s="23"/>
      <c r="K13" s="40"/>
      <c r="L13" s="40"/>
      <c r="M13" s="40"/>
      <c r="N13" s="40"/>
      <c r="O13" s="40"/>
      <c r="P13" s="41"/>
    </row>
    <row r="14" spans="1:16">
      <c r="A14" s="24" t="s">
        <v>7</v>
      </c>
      <c r="B14" s="25"/>
      <c r="C14" s="25"/>
      <c r="D14" s="25"/>
      <c r="E14" s="25"/>
      <c r="F14" s="25"/>
      <c r="G14" s="164"/>
      <c r="H14" s="25"/>
      <c r="I14" s="25"/>
      <c r="J14" s="171"/>
      <c r="K14" s="172"/>
      <c r="L14" s="172"/>
      <c r="M14" s="172"/>
      <c r="N14" s="172"/>
      <c r="O14" s="43">
        <f>SUM(O8:O13)</f>
        <v>0</v>
      </c>
      <c r="P14" s="173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Summary!A1" display="SUMMARY"/>
  </hyperlink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zoomScale="85" zoomScaleNormal="85" workbookViewId="0">
      <pane xSplit="4" ySplit="7" topLeftCell="E44" activePane="bottomRight" state="frozen"/>
      <selection pane="topRight"/>
      <selection pane="bottomLeft"/>
      <selection pane="bottomRight" activeCell="P60" sqref="P60"/>
    </sheetView>
  </sheetViews>
  <sheetFormatPr defaultColWidth="9.140625" defaultRowHeight="15"/>
  <cols>
    <col min="1" max="1" width="6.5703125" style="1" customWidth="1"/>
    <col min="2" max="3" width="9.140625" style="1"/>
    <col min="4" max="4" width="15.85546875" style="1" customWidth="1"/>
    <col min="5" max="5" width="7.7109375" style="1" customWidth="1"/>
    <col min="6" max="6" width="9.140625" style="1"/>
    <col min="7" max="7" width="7.7109375" style="1" customWidth="1"/>
    <col min="8" max="10" width="9.140625" style="1"/>
    <col min="11" max="11" width="15.7109375" style="101" customWidth="1"/>
    <col min="12" max="12" width="14.5703125" style="101" customWidth="1"/>
    <col min="13" max="13" width="12.140625" style="101" customWidth="1"/>
    <col min="14" max="14" width="13" style="1" customWidth="1"/>
    <col min="15" max="15" width="11.85546875" style="1" customWidth="1"/>
    <col min="16" max="16" width="46.5703125" style="1" customWidth="1"/>
    <col min="17" max="16384" width="9.140625" style="1"/>
  </cols>
  <sheetData>
    <row r="1" spans="1:16">
      <c r="E1" s="141" t="s">
        <v>193</v>
      </c>
      <c r="G1" s="9"/>
      <c r="H1" s="9"/>
      <c r="I1" s="9"/>
      <c r="J1" s="9"/>
      <c r="K1" s="120"/>
      <c r="L1" s="120"/>
      <c r="M1" s="120"/>
      <c r="N1" s="9"/>
      <c r="O1" s="9"/>
      <c r="P1" s="9"/>
    </row>
    <row r="2" spans="1:16">
      <c r="E2" s="141" t="s">
        <v>206</v>
      </c>
      <c r="G2" s="9"/>
      <c r="H2" s="9"/>
      <c r="I2" s="9"/>
      <c r="J2" s="9"/>
      <c r="K2" s="121" t="s">
        <v>195</v>
      </c>
      <c r="L2" s="121"/>
      <c r="M2" s="122">
        <f>SUM(M8:M21)</f>
        <v>64774.196000002325</v>
      </c>
      <c r="N2" s="9"/>
      <c r="O2" s="9"/>
      <c r="P2" s="93" t="s">
        <v>146</v>
      </c>
    </row>
    <row r="3" spans="1:16">
      <c r="E3" s="142" t="str">
        <f>ALT!E3</f>
        <v>Bulan Juni 2026</v>
      </c>
      <c r="G3" s="9"/>
      <c r="H3" s="9"/>
      <c r="I3" s="9"/>
      <c r="J3" s="9"/>
      <c r="K3" s="120"/>
      <c r="L3" s="120"/>
      <c r="M3" s="120"/>
      <c r="N3" s="9"/>
      <c r="O3" s="9"/>
      <c r="P3" s="9"/>
    </row>
    <row r="4" spans="1:16">
      <c r="B4" s="9"/>
      <c r="C4" s="9"/>
      <c r="D4" s="9"/>
      <c r="E4" s="143">
        <f>ALT!E4</f>
        <v>46174</v>
      </c>
      <c r="F4" s="9"/>
      <c r="G4" s="9"/>
      <c r="H4" s="9"/>
      <c r="I4" s="9"/>
      <c r="J4" s="9"/>
      <c r="K4" s="120"/>
      <c r="L4" s="120"/>
      <c r="M4" s="120"/>
      <c r="N4" s="9"/>
      <c r="O4" s="9"/>
      <c r="P4" s="9"/>
    </row>
    <row r="5" spans="1:16" ht="15" customHeight="1">
      <c r="A5" s="791" t="s">
        <v>196</v>
      </c>
      <c r="B5" s="791" t="s">
        <v>197</v>
      </c>
      <c r="C5" s="791" t="s">
        <v>198</v>
      </c>
      <c r="D5" s="794" t="s">
        <v>207</v>
      </c>
      <c r="E5" s="786" t="s">
        <v>189</v>
      </c>
      <c r="F5" s="787"/>
      <c r="G5" s="787"/>
      <c r="H5" s="788"/>
      <c r="I5" s="806" t="s">
        <v>199</v>
      </c>
      <c r="J5" s="807"/>
      <c r="K5" s="810" t="s">
        <v>151</v>
      </c>
      <c r="L5" s="816"/>
      <c r="M5" s="811"/>
      <c r="N5" s="800" t="s">
        <v>150</v>
      </c>
      <c r="O5" s="800" t="s">
        <v>201</v>
      </c>
      <c r="P5" s="803" t="s">
        <v>154</v>
      </c>
    </row>
    <row r="6" spans="1:16" ht="32.25" customHeight="1">
      <c r="A6" s="792"/>
      <c r="B6" s="792"/>
      <c r="C6" s="792"/>
      <c r="D6" s="795"/>
      <c r="E6" s="789" t="s">
        <v>202</v>
      </c>
      <c r="F6" s="790"/>
      <c r="G6" s="789" t="s">
        <v>149</v>
      </c>
      <c r="H6" s="790"/>
      <c r="I6" s="808"/>
      <c r="J6" s="809"/>
      <c r="K6" s="812"/>
      <c r="L6" s="817"/>
      <c r="M6" s="813"/>
      <c r="N6" s="801"/>
      <c r="O6" s="801"/>
      <c r="P6" s="804"/>
    </row>
    <row r="7" spans="1:16" ht="15.75" customHeight="1">
      <c r="A7" s="793"/>
      <c r="B7" s="793"/>
      <c r="C7" s="793"/>
      <c r="D7" s="796"/>
      <c r="E7" s="105" t="s">
        <v>108</v>
      </c>
      <c r="F7" s="105" t="s">
        <v>155</v>
      </c>
      <c r="G7" s="105" t="s">
        <v>108</v>
      </c>
      <c r="H7" s="105" t="s">
        <v>155</v>
      </c>
      <c r="I7" s="105" t="s">
        <v>148</v>
      </c>
      <c r="J7" s="105" t="s">
        <v>203</v>
      </c>
      <c r="K7" s="123" t="s">
        <v>148</v>
      </c>
      <c r="L7" s="123" t="s">
        <v>203</v>
      </c>
      <c r="M7" s="123" t="s">
        <v>96</v>
      </c>
      <c r="N7" s="802"/>
      <c r="O7" s="802"/>
      <c r="P7" s="805"/>
    </row>
    <row r="8" spans="1:16">
      <c r="A8" s="1">
        <v>1</v>
      </c>
      <c r="B8" s="107">
        <f>G8</f>
        <v>46174</v>
      </c>
      <c r="C8" s="144" t="s">
        <v>238</v>
      </c>
      <c r="D8" s="109" t="s">
        <v>253</v>
      </c>
      <c r="E8" s="145">
        <v>46173</v>
      </c>
      <c r="F8" s="111">
        <v>0.89583333333333337</v>
      </c>
      <c r="G8" s="145">
        <v>46174</v>
      </c>
      <c r="H8" s="112">
        <v>0.22916666666666666</v>
      </c>
      <c r="I8" s="147">
        <v>180</v>
      </c>
      <c r="J8" s="148">
        <v>30</v>
      </c>
      <c r="K8" s="553">
        <v>24745854.254000001</v>
      </c>
      <c r="L8" s="98">
        <v>24750379.752999999</v>
      </c>
      <c r="M8" s="128">
        <f t="shared" ref="M8:M9" si="0">L8-K8</f>
        <v>4525.4989999979734</v>
      </c>
      <c r="N8" s="150">
        <f>IFERROR(((G8-E8+H8-F8)),"")</f>
        <v>0.33333333333333337</v>
      </c>
      <c r="O8" s="151">
        <f>M8/24</f>
        <v>188.56245833324888</v>
      </c>
      <c r="P8" s="137"/>
    </row>
    <row r="9" spans="1:16">
      <c r="A9" s="1">
        <f>A8+1</f>
        <v>2</v>
      </c>
      <c r="B9" s="107">
        <f t="shared" ref="B9:B16" si="1">G9</f>
        <v>46174</v>
      </c>
      <c r="C9" s="144" t="s">
        <v>236</v>
      </c>
      <c r="D9" s="109" t="s">
        <v>254</v>
      </c>
      <c r="E9" s="145">
        <v>46174</v>
      </c>
      <c r="F9" s="111">
        <v>0.5625</v>
      </c>
      <c r="G9" s="145">
        <v>46174</v>
      </c>
      <c r="H9" s="112">
        <v>0.88541666666666663</v>
      </c>
      <c r="I9" s="147">
        <v>185</v>
      </c>
      <c r="J9" s="148">
        <v>25</v>
      </c>
      <c r="K9" s="553">
        <v>24754778.447999999</v>
      </c>
      <c r="L9" s="98">
        <v>24759311.048</v>
      </c>
      <c r="M9" s="128">
        <f t="shared" si="0"/>
        <v>4532.6000000014901</v>
      </c>
      <c r="N9" s="150">
        <f t="shared" ref="N9:N16" si="2">IFERROR(((G9-E9+H9-F9)),"")</f>
        <v>0.32291666666666663</v>
      </c>
      <c r="O9" s="151">
        <f t="shared" ref="O9:O16" si="3">M9/24</f>
        <v>188.85833333339542</v>
      </c>
      <c r="P9" s="137"/>
    </row>
    <row r="10" spans="1:16">
      <c r="A10" s="1">
        <v>7</v>
      </c>
      <c r="B10" s="107">
        <f t="shared" si="1"/>
        <v>46175</v>
      </c>
      <c r="C10" s="539" t="s">
        <v>231</v>
      </c>
      <c r="D10" s="109" t="s">
        <v>255</v>
      </c>
      <c r="E10" s="145">
        <v>46175</v>
      </c>
      <c r="F10" s="111">
        <v>0.20833333333333334</v>
      </c>
      <c r="G10" s="145">
        <v>46175</v>
      </c>
      <c r="H10" s="112">
        <v>0.5625</v>
      </c>
      <c r="I10" s="147">
        <v>180</v>
      </c>
      <c r="J10" s="148">
        <v>20</v>
      </c>
      <c r="K10" s="553">
        <v>24763715.144000001</v>
      </c>
      <c r="L10" s="98">
        <v>24768506.5</v>
      </c>
      <c r="M10" s="128">
        <f t="shared" ref="M10" si="4">L10-K10</f>
        <v>4791.3559999987483</v>
      </c>
      <c r="N10" s="150">
        <f t="shared" ref="N10" si="5">IFERROR(((G10-E10+H10-F10)),"")</f>
        <v>0.35416666666666663</v>
      </c>
      <c r="O10" s="151">
        <f t="shared" ref="O10" si="6">M10/24</f>
        <v>199.63983333328119</v>
      </c>
      <c r="P10" s="137"/>
    </row>
    <row r="11" spans="1:16">
      <c r="A11" s="1">
        <f t="shared" ref="A11:A52" si="7">A10+1</f>
        <v>8</v>
      </c>
      <c r="B11" s="107">
        <f t="shared" si="1"/>
        <v>46175</v>
      </c>
      <c r="C11" s="144" t="s">
        <v>237</v>
      </c>
      <c r="D11" s="109" t="s">
        <v>256</v>
      </c>
      <c r="E11" s="145">
        <v>46174</v>
      </c>
      <c r="F11" s="111">
        <v>0.88541666666666663</v>
      </c>
      <c r="G11" s="145">
        <v>46175</v>
      </c>
      <c r="H11" s="112">
        <v>0.20833333333333334</v>
      </c>
      <c r="I11" s="147">
        <v>180</v>
      </c>
      <c r="J11" s="148">
        <v>30</v>
      </c>
      <c r="K11" s="553">
        <v>24759311.048</v>
      </c>
      <c r="L11" s="98">
        <v>24763715.144000001</v>
      </c>
      <c r="M11" s="128">
        <f t="shared" ref="M11" si="8">L11-K11</f>
        <v>4404.0960000008345</v>
      </c>
      <c r="N11" s="150">
        <f t="shared" ref="N11" si="9">IFERROR(((G11-E11+H11-F11)),"")</f>
        <v>0.32291666666666663</v>
      </c>
      <c r="O11" s="151">
        <f t="shared" ref="O11" si="10">M11/24</f>
        <v>183.50400000003478</v>
      </c>
      <c r="P11" s="137"/>
    </row>
    <row r="12" spans="1:16">
      <c r="A12" s="1">
        <f t="shared" si="7"/>
        <v>9</v>
      </c>
      <c r="B12" s="107">
        <f t="shared" si="1"/>
        <v>46175</v>
      </c>
      <c r="C12" s="144" t="s">
        <v>239</v>
      </c>
      <c r="D12" s="109" t="s">
        <v>257</v>
      </c>
      <c r="E12" s="145">
        <v>46175</v>
      </c>
      <c r="F12" s="111">
        <v>0.5625</v>
      </c>
      <c r="G12" s="145">
        <v>46175</v>
      </c>
      <c r="H12" s="112">
        <v>0.90972222222222221</v>
      </c>
      <c r="I12" s="147">
        <v>190</v>
      </c>
      <c r="J12" s="148">
        <v>25</v>
      </c>
      <c r="K12" s="553">
        <v>24768506.5</v>
      </c>
      <c r="L12" s="98">
        <v>24773220.427999999</v>
      </c>
      <c r="M12" s="128">
        <f t="shared" ref="M12:M20" si="11">L12-K12</f>
        <v>4713.9279999993742</v>
      </c>
      <c r="N12" s="150">
        <f t="shared" si="2"/>
        <v>0.34722222222222221</v>
      </c>
      <c r="O12" s="151">
        <f t="shared" si="3"/>
        <v>196.41366666664058</v>
      </c>
      <c r="P12" s="137"/>
    </row>
    <row r="13" spans="1:16">
      <c r="A13" s="1">
        <f t="shared" si="7"/>
        <v>10</v>
      </c>
      <c r="B13" s="107">
        <f t="shared" si="1"/>
        <v>46176</v>
      </c>
      <c r="C13" s="144" t="s">
        <v>266</v>
      </c>
      <c r="D13" s="146" t="s">
        <v>264</v>
      </c>
      <c r="E13" s="145">
        <v>46175</v>
      </c>
      <c r="F13" s="111">
        <v>0.90972222222222221</v>
      </c>
      <c r="G13" s="145">
        <v>46176</v>
      </c>
      <c r="H13" s="112">
        <v>0.28125</v>
      </c>
      <c r="I13" s="147">
        <v>180</v>
      </c>
      <c r="J13" s="148">
        <v>15</v>
      </c>
      <c r="K13" s="553">
        <v>24773220.427999999</v>
      </c>
      <c r="L13" s="98">
        <v>24778114.991999999</v>
      </c>
      <c r="M13" s="128">
        <f t="shared" ref="M13" si="12">L13-K13</f>
        <v>4894.5639999993145</v>
      </c>
      <c r="N13" s="150">
        <f t="shared" ref="N13" si="13">IFERROR(((G13-E13+H13-F13)),"")</f>
        <v>0.37152777777777779</v>
      </c>
      <c r="O13" s="151">
        <f t="shared" ref="O13" si="14">M13/24</f>
        <v>203.94016666663811</v>
      </c>
      <c r="P13" s="137"/>
    </row>
    <row r="14" spans="1:16">
      <c r="A14" s="1">
        <f t="shared" si="7"/>
        <v>11</v>
      </c>
      <c r="B14" s="107">
        <f t="shared" si="1"/>
        <v>46177</v>
      </c>
      <c r="C14" s="608" t="s">
        <v>238</v>
      </c>
      <c r="D14" s="109" t="s">
        <v>265</v>
      </c>
      <c r="E14" s="145">
        <v>46176</v>
      </c>
      <c r="F14" s="111">
        <v>0.28125</v>
      </c>
      <c r="G14" s="145">
        <v>46177</v>
      </c>
      <c r="H14" s="112">
        <v>2.0833333333333332E-2</v>
      </c>
      <c r="I14" s="609">
        <v>180</v>
      </c>
      <c r="J14" s="152">
        <v>15</v>
      </c>
      <c r="K14" s="553">
        <v>24778114.991999999</v>
      </c>
      <c r="L14" s="98">
        <v>24782951.039000001</v>
      </c>
      <c r="M14" s="128">
        <f t="shared" ref="M14:M15" si="15">L14-K14</f>
        <v>4836.047000002116</v>
      </c>
      <c r="N14" s="150">
        <f t="shared" ref="N14:N15" si="16">IFERROR(((G14-E14+H14-F14)),"")</f>
        <v>0.73958333333333326</v>
      </c>
      <c r="O14" s="151">
        <f t="shared" ref="O14:O15" si="17">M14/24</f>
        <v>201.5019583334215</v>
      </c>
      <c r="P14" s="137"/>
    </row>
    <row r="15" spans="1:16">
      <c r="A15" s="1">
        <f t="shared" si="7"/>
        <v>12</v>
      </c>
      <c r="B15" s="107">
        <f t="shared" si="1"/>
        <v>46177</v>
      </c>
      <c r="C15" s="608" t="s">
        <v>236</v>
      </c>
      <c r="D15" s="109" t="s">
        <v>276</v>
      </c>
      <c r="E15" s="145">
        <v>46177</v>
      </c>
      <c r="F15" s="111">
        <v>2.0833333333333332E-2</v>
      </c>
      <c r="G15" s="145">
        <v>46177</v>
      </c>
      <c r="H15" s="112">
        <v>0.83333333333333337</v>
      </c>
      <c r="I15" s="609">
        <v>180</v>
      </c>
      <c r="J15" s="152">
        <v>20</v>
      </c>
      <c r="K15" s="553">
        <v>24782951.039000001</v>
      </c>
      <c r="L15" s="98">
        <v>24787460.578000002</v>
      </c>
      <c r="M15" s="128">
        <f t="shared" si="15"/>
        <v>4509.5390000008047</v>
      </c>
      <c r="N15" s="150">
        <f t="shared" si="16"/>
        <v>0.8125</v>
      </c>
      <c r="O15" s="151">
        <f t="shared" si="17"/>
        <v>187.89745833336687</v>
      </c>
      <c r="P15" s="137"/>
    </row>
    <row r="16" spans="1:16">
      <c r="A16" s="1">
        <f t="shared" si="7"/>
        <v>13</v>
      </c>
      <c r="B16" s="107">
        <f t="shared" si="1"/>
        <v>46178</v>
      </c>
      <c r="C16" s="608" t="s">
        <v>237</v>
      </c>
      <c r="D16" s="109" t="s">
        <v>283</v>
      </c>
      <c r="E16" s="145">
        <v>46177</v>
      </c>
      <c r="F16" s="111">
        <v>0.83333333333333337</v>
      </c>
      <c r="G16" s="145">
        <v>46178</v>
      </c>
      <c r="H16" s="112">
        <v>0.78472222222222221</v>
      </c>
      <c r="I16" s="609">
        <v>185</v>
      </c>
      <c r="J16" s="152">
        <v>15</v>
      </c>
      <c r="K16" s="553">
        <v>24787460.578000002</v>
      </c>
      <c r="L16" s="98">
        <v>24792362.425000001</v>
      </c>
      <c r="M16" s="128">
        <f t="shared" si="11"/>
        <v>4901.8469999991357</v>
      </c>
      <c r="N16" s="150">
        <f t="shared" si="2"/>
        <v>0.95138888888888895</v>
      </c>
      <c r="O16" s="151">
        <f t="shared" si="3"/>
        <v>204.243624999964</v>
      </c>
      <c r="P16" s="137"/>
    </row>
    <row r="17" spans="1:16">
      <c r="A17" s="1">
        <f t="shared" si="7"/>
        <v>14</v>
      </c>
      <c r="B17" s="107">
        <f t="shared" ref="B17:B21" si="18">G17</f>
        <v>46179</v>
      </c>
      <c r="C17" s="608" t="s">
        <v>231</v>
      </c>
      <c r="D17" s="109" t="s">
        <v>284</v>
      </c>
      <c r="E17" s="145">
        <v>46179</v>
      </c>
      <c r="F17" s="111">
        <v>0.5625</v>
      </c>
      <c r="G17" s="145">
        <v>46179</v>
      </c>
      <c r="H17" s="112">
        <v>0.97916666666666663</v>
      </c>
      <c r="I17" s="609">
        <v>190</v>
      </c>
      <c r="J17" s="152">
        <v>25</v>
      </c>
      <c r="K17" s="553">
        <v>24797365.171999998</v>
      </c>
      <c r="L17" s="98">
        <v>24802041.932999998</v>
      </c>
      <c r="M17" s="128">
        <f t="shared" ref="M17:M19" si="19">L17-K17</f>
        <v>4676.7609999999404</v>
      </c>
      <c r="N17" s="150">
        <f t="shared" ref="N17:N19" si="20">IFERROR(((G17-E17+H17-F17)),"")</f>
        <v>0.41666666666666663</v>
      </c>
      <c r="O17" s="151">
        <f t="shared" ref="O17:O19" si="21">M17/24</f>
        <v>194.86504166666418</v>
      </c>
      <c r="P17" s="137"/>
    </row>
    <row r="18" spans="1:16">
      <c r="A18" s="1">
        <f t="shared" si="7"/>
        <v>15</v>
      </c>
      <c r="B18" s="107">
        <f t="shared" si="18"/>
        <v>46180</v>
      </c>
      <c r="C18" s="608" t="s">
        <v>239</v>
      </c>
      <c r="D18" s="109" t="s">
        <v>291</v>
      </c>
      <c r="E18" s="145">
        <v>46180</v>
      </c>
      <c r="F18" s="111">
        <v>0.3125</v>
      </c>
      <c r="G18" s="145">
        <v>46180</v>
      </c>
      <c r="H18" s="112">
        <v>0.61458333333333337</v>
      </c>
      <c r="I18" s="609">
        <v>180</v>
      </c>
      <c r="J18" s="152">
        <v>25</v>
      </c>
      <c r="K18" s="553">
        <v>24806858.392000001</v>
      </c>
      <c r="L18" s="98">
        <v>24811185.263999999</v>
      </c>
      <c r="M18" s="128">
        <f t="shared" si="19"/>
        <v>4326.8719999976456</v>
      </c>
      <c r="N18" s="150">
        <f t="shared" si="20"/>
        <v>0.30208333333333337</v>
      </c>
      <c r="O18" s="151">
        <f t="shared" si="21"/>
        <v>180.28633333323523</v>
      </c>
      <c r="P18" s="137"/>
    </row>
    <row r="19" spans="1:16">
      <c r="A19" s="1">
        <f t="shared" si="7"/>
        <v>16</v>
      </c>
      <c r="B19" s="107">
        <f t="shared" si="18"/>
        <v>46180</v>
      </c>
      <c r="C19" s="615" t="s">
        <v>266</v>
      </c>
      <c r="D19" s="614" t="s">
        <v>295</v>
      </c>
      <c r="E19" s="145">
        <v>46180</v>
      </c>
      <c r="F19" s="111">
        <v>0.61458333333333337</v>
      </c>
      <c r="G19" s="145">
        <v>46180</v>
      </c>
      <c r="H19" s="112">
        <v>0.92708333333333337</v>
      </c>
      <c r="I19" s="609">
        <v>190</v>
      </c>
      <c r="J19" s="152">
        <v>25</v>
      </c>
      <c r="K19" s="553">
        <v>24811185.263999999</v>
      </c>
      <c r="L19" s="98">
        <v>24815794.973999999</v>
      </c>
      <c r="M19" s="128">
        <f t="shared" si="19"/>
        <v>4609.7100000008941</v>
      </c>
      <c r="N19" s="150">
        <f t="shared" si="20"/>
        <v>0.3125</v>
      </c>
      <c r="O19" s="151">
        <f t="shared" si="21"/>
        <v>192.07125000003725</v>
      </c>
      <c r="P19" s="137"/>
    </row>
    <row r="20" spans="1:16">
      <c r="A20" s="1">
        <f t="shared" si="7"/>
        <v>17</v>
      </c>
      <c r="B20" s="107">
        <f t="shared" si="18"/>
        <v>46181</v>
      </c>
      <c r="C20" s="608" t="s">
        <v>238</v>
      </c>
      <c r="D20" s="614" t="s">
        <v>296</v>
      </c>
      <c r="E20" s="145">
        <v>46180</v>
      </c>
      <c r="F20" s="112">
        <v>0.93402777777777779</v>
      </c>
      <c r="G20" s="145">
        <v>46181</v>
      </c>
      <c r="H20" s="112">
        <v>0.22916666666666666</v>
      </c>
      <c r="I20" s="147">
        <v>185</v>
      </c>
      <c r="J20" s="148">
        <v>30</v>
      </c>
      <c r="K20" s="149">
        <v>24815794.973999999</v>
      </c>
      <c r="L20" s="72">
        <v>24820428.850000001</v>
      </c>
      <c r="M20" s="128">
        <f t="shared" si="11"/>
        <v>4633.8760000020266</v>
      </c>
      <c r="N20" s="150">
        <f t="shared" ref="N20" si="22">IFERROR(((G20-E20+H20-F20)),"")</f>
        <v>0.29513888888888895</v>
      </c>
      <c r="O20" s="151">
        <f t="shared" ref="O20" si="23">M20/24</f>
        <v>193.07816666675112</v>
      </c>
      <c r="P20" s="137"/>
    </row>
    <row r="21" spans="1:16">
      <c r="A21" s="1">
        <f t="shared" si="7"/>
        <v>18</v>
      </c>
      <c r="B21" s="107">
        <f t="shared" si="18"/>
        <v>46182</v>
      </c>
      <c r="C21" s="608" t="s">
        <v>236</v>
      </c>
      <c r="D21" s="109" t="s">
        <v>299</v>
      </c>
      <c r="E21" s="145">
        <v>46181</v>
      </c>
      <c r="F21" s="111">
        <v>0.81944444444444453</v>
      </c>
      <c r="G21" s="145">
        <v>46182</v>
      </c>
      <c r="H21" s="112">
        <v>0.27430555555555552</v>
      </c>
      <c r="I21" s="147">
        <v>180</v>
      </c>
      <c r="J21" s="148">
        <v>30</v>
      </c>
      <c r="K21" s="149">
        <v>24825719.745999999</v>
      </c>
      <c r="L21" s="72">
        <v>24830137.247000001</v>
      </c>
      <c r="M21" s="128">
        <f t="shared" ref="M21:M22" si="24">L21-K21</f>
        <v>4417.5010000020266</v>
      </c>
      <c r="N21" s="150">
        <f t="shared" ref="N21:N22" si="25">IFERROR(((G21-E21+H21-F21)),"")</f>
        <v>0.45486111111111105</v>
      </c>
      <c r="O21" s="151">
        <f t="shared" ref="O21:O22" si="26">M21/24</f>
        <v>184.06254166675112</v>
      </c>
      <c r="P21" s="137"/>
    </row>
    <row r="22" spans="1:16">
      <c r="A22" s="1">
        <f t="shared" si="7"/>
        <v>19</v>
      </c>
      <c r="B22" s="107">
        <f t="shared" ref="B22:B25" si="27">G22</f>
        <v>46182</v>
      </c>
      <c r="C22" s="608" t="s">
        <v>237</v>
      </c>
      <c r="D22" s="109" t="s">
        <v>300</v>
      </c>
      <c r="E22" s="145">
        <v>46182</v>
      </c>
      <c r="F22" s="111">
        <v>0.27430555555555552</v>
      </c>
      <c r="G22" s="145">
        <v>46182</v>
      </c>
      <c r="H22" s="112">
        <v>0.54166666666666663</v>
      </c>
      <c r="I22" s="147">
        <v>175</v>
      </c>
      <c r="J22" s="148">
        <v>30</v>
      </c>
      <c r="K22" s="149">
        <v>24830137.247000001</v>
      </c>
      <c r="L22" s="72">
        <v>24834572.247000001</v>
      </c>
      <c r="M22" s="128">
        <f t="shared" si="24"/>
        <v>4435</v>
      </c>
      <c r="N22" s="150">
        <f t="shared" si="25"/>
        <v>0.2673611111111111</v>
      </c>
      <c r="O22" s="151">
        <f t="shared" si="26"/>
        <v>184.79166666666666</v>
      </c>
      <c r="P22" s="137"/>
    </row>
    <row r="23" spans="1:16">
      <c r="A23" s="1">
        <f t="shared" si="7"/>
        <v>20</v>
      </c>
      <c r="B23" s="107">
        <f t="shared" si="27"/>
        <v>46183</v>
      </c>
      <c r="C23" s="608" t="s">
        <v>239</v>
      </c>
      <c r="D23" s="109" t="s">
        <v>301</v>
      </c>
      <c r="E23" s="145">
        <v>46182</v>
      </c>
      <c r="F23" s="111">
        <v>0.91666666666666663</v>
      </c>
      <c r="G23" s="145">
        <v>46183</v>
      </c>
      <c r="H23" s="112">
        <v>0.1111111111111111</v>
      </c>
      <c r="I23" s="147">
        <v>185</v>
      </c>
      <c r="J23" s="148">
        <v>30</v>
      </c>
      <c r="K23" s="149">
        <v>24842796.408</v>
      </c>
      <c r="L23" s="72">
        <v>24847417.506999999</v>
      </c>
      <c r="M23" s="128">
        <f t="shared" ref="M23" si="28">L23-K23</f>
        <v>4621.0989999994636</v>
      </c>
      <c r="N23" s="150">
        <f t="shared" ref="N23" si="29">IFERROR(((G23-E23+H23-F23)),"")</f>
        <v>0.19444444444444453</v>
      </c>
      <c r="O23" s="151">
        <f t="shared" ref="O23" si="30">M23/24</f>
        <v>192.54579166664431</v>
      </c>
      <c r="P23" s="137"/>
    </row>
    <row r="24" spans="1:16">
      <c r="A24" s="1">
        <f t="shared" si="7"/>
        <v>21</v>
      </c>
      <c r="B24" s="107">
        <f t="shared" si="27"/>
        <v>46183</v>
      </c>
      <c r="C24" s="608" t="s">
        <v>238</v>
      </c>
      <c r="D24" s="109" t="s">
        <v>320</v>
      </c>
      <c r="E24" s="145">
        <v>46183</v>
      </c>
      <c r="F24" s="111">
        <v>0.1111111111111111</v>
      </c>
      <c r="G24" s="145">
        <v>46183</v>
      </c>
      <c r="H24" s="112">
        <v>0.30902777777777779</v>
      </c>
      <c r="I24" s="147">
        <v>190</v>
      </c>
      <c r="J24" s="148">
        <v>30</v>
      </c>
      <c r="K24" s="149">
        <v>24847417.506999999</v>
      </c>
      <c r="L24" s="72">
        <v>24852179.509</v>
      </c>
      <c r="M24" s="128">
        <f t="shared" ref="M24:M25" si="31">L24-K24</f>
        <v>4762.0020000003278</v>
      </c>
      <c r="N24" s="150">
        <f t="shared" ref="N24:N25" si="32">IFERROR(((G24-E24+H24-F24)),"")</f>
        <v>0.19791666666666669</v>
      </c>
      <c r="O24" s="151">
        <f t="shared" ref="O24:O25" si="33">M24/24</f>
        <v>198.41675000001365</v>
      </c>
      <c r="P24" s="137"/>
    </row>
    <row r="25" spans="1:16">
      <c r="A25" s="1">
        <f t="shared" si="7"/>
        <v>22</v>
      </c>
      <c r="B25" s="107">
        <f t="shared" si="27"/>
        <v>46184</v>
      </c>
      <c r="C25" s="608" t="s">
        <v>237</v>
      </c>
      <c r="D25" s="109" t="s">
        <v>321</v>
      </c>
      <c r="E25" s="145">
        <v>46184</v>
      </c>
      <c r="F25" s="111">
        <v>0.16666666666666666</v>
      </c>
      <c r="G25" s="145">
        <v>46184</v>
      </c>
      <c r="H25" s="112">
        <v>0.45833333333333331</v>
      </c>
      <c r="I25" s="147">
        <v>180</v>
      </c>
      <c r="J25" s="148">
        <v>30</v>
      </c>
      <c r="K25" s="149">
        <v>24873926.653000001</v>
      </c>
      <c r="L25" s="72">
        <v>24878611.079999998</v>
      </c>
      <c r="M25" s="128">
        <f t="shared" si="31"/>
        <v>4684.4269999973476</v>
      </c>
      <c r="N25" s="150">
        <f t="shared" si="32"/>
        <v>0.29166666666666663</v>
      </c>
      <c r="O25" s="151">
        <f t="shared" si="33"/>
        <v>195.18445833322281</v>
      </c>
      <c r="P25" s="137"/>
    </row>
    <row r="26" spans="1:16">
      <c r="A26" s="1">
        <f t="shared" si="7"/>
        <v>23</v>
      </c>
      <c r="B26" s="107">
        <f t="shared" ref="B26:B34" si="34">G26</f>
        <v>46184</v>
      </c>
      <c r="C26" s="144" t="s">
        <v>239</v>
      </c>
      <c r="D26" s="146" t="s">
        <v>331</v>
      </c>
      <c r="E26" s="145">
        <v>46184</v>
      </c>
      <c r="F26" s="111">
        <v>0.45833333333333331</v>
      </c>
      <c r="G26" s="145">
        <v>46184</v>
      </c>
      <c r="H26" s="112">
        <v>0.77083333333333337</v>
      </c>
      <c r="I26" s="147">
        <v>195</v>
      </c>
      <c r="J26" s="148">
        <v>30</v>
      </c>
      <c r="K26" s="149">
        <v>24878611.079999998</v>
      </c>
      <c r="L26" s="72">
        <v>24883227.627</v>
      </c>
      <c r="M26" s="128">
        <f t="shared" ref="M26:M29" si="35">L26-K26</f>
        <v>4616.547000002116</v>
      </c>
      <c r="N26" s="150">
        <f t="shared" ref="N26:N29" si="36">IFERROR(((G26-E26+H26-F26)),"")</f>
        <v>0.31250000000000006</v>
      </c>
      <c r="O26" s="151">
        <f t="shared" ref="O26:O29" si="37">M26/24</f>
        <v>192.35612500008816</v>
      </c>
      <c r="P26" s="137"/>
    </row>
    <row r="27" spans="1:16">
      <c r="A27" s="1">
        <f t="shared" si="7"/>
        <v>24</v>
      </c>
      <c r="B27" s="107">
        <f t="shared" si="34"/>
        <v>46185</v>
      </c>
      <c r="C27" s="144" t="s">
        <v>238</v>
      </c>
      <c r="D27" s="146" t="s">
        <v>332</v>
      </c>
      <c r="E27" s="145">
        <v>46185</v>
      </c>
      <c r="F27" s="111">
        <v>0.6875</v>
      </c>
      <c r="G27" s="145">
        <v>46185</v>
      </c>
      <c r="H27" s="112">
        <v>0.97916666666666663</v>
      </c>
      <c r="I27" s="147">
        <v>190</v>
      </c>
      <c r="J27" s="148">
        <v>25</v>
      </c>
      <c r="K27" s="149">
        <v>24900081.375</v>
      </c>
      <c r="L27" s="72">
        <v>24904833.886999998</v>
      </c>
      <c r="M27" s="128">
        <f t="shared" si="35"/>
        <v>4752.5119999982417</v>
      </c>
      <c r="N27" s="150">
        <f t="shared" si="36"/>
        <v>0.29166666666666663</v>
      </c>
      <c r="O27" s="151">
        <f t="shared" si="37"/>
        <v>198.02133333326006</v>
      </c>
      <c r="P27" s="137"/>
    </row>
    <row r="28" spans="1:16">
      <c r="A28" s="1">
        <f t="shared" si="7"/>
        <v>25</v>
      </c>
      <c r="B28" s="107">
        <f t="shared" si="34"/>
        <v>46187</v>
      </c>
      <c r="C28" s="144" t="s">
        <v>237</v>
      </c>
      <c r="D28" s="146" t="s">
        <v>336</v>
      </c>
      <c r="E28" s="145">
        <v>46186</v>
      </c>
      <c r="F28" s="111">
        <v>0.81944444444444453</v>
      </c>
      <c r="G28" s="145">
        <v>46187</v>
      </c>
      <c r="H28" s="112">
        <v>0.14583333333333334</v>
      </c>
      <c r="I28" s="147">
        <v>180</v>
      </c>
      <c r="J28" s="148">
        <v>25</v>
      </c>
      <c r="K28" s="149">
        <v>24917389.046</v>
      </c>
      <c r="L28" s="72">
        <v>24921995.524999999</v>
      </c>
      <c r="M28" s="128">
        <f t="shared" si="35"/>
        <v>4606.4789999984205</v>
      </c>
      <c r="N28" s="150">
        <f t="shared" si="36"/>
        <v>0.32638888888888873</v>
      </c>
      <c r="O28" s="151">
        <f t="shared" si="37"/>
        <v>191.9366249999342</v>
      </c>
      <c r="P28" s="137"/>
    </row>
    <row r="29" spans="1:16">
      <c r="A29" s="1">
        <f t="shared" si="7"/>
        <v>26</v>
      </c>
      <c r="B29" s="107">
        <f t="shared" si="34"/>
        <v>46187</v>
      </c>
      <c r="C29" s="144" t="s">
        <v>239</v>
      </c>
      <c r="D29" s="146" t="s">
        <v>344</v>
      </c>
      <c r="E29" s="145">
        <v>46187</v>
      </c>
      <c r="F29" s="111">
        <v>0.125</v>
      </c>
      <c r="G29" s="145">
        <v>46187</v>
      </c>
      <c r="H29" s="112">
        <v>0.44444444444444442</v>
      </c>
      <c r="I29" s="147">
        <v>180</v>
      </c>
      <c r="J29" s="148">
        <v>25</v>
      </c>
      <c r="K29" s="149">
        <v>24921995.524999999</v>
      </c>
      <c r="L29" s="72">
        <v>24926530.217</v>
      </c>
      <c r="M29" s="128">
        <f t="shared" si="35"/>
        <v>4534.6920000016689</v>
      </c>
      <c r="N29" s="150">
        <f t="shared" si="36"/>
        <v>0.31944444444444442</v>
      </c>
      <c r="O29" s="151">
        <f t="shared" si="37"/>
        <v>188.94550000006953</v>
      </c>
      <c r="P29" s="137"/>
    </row>
    <row r="30" spans="1:16">
      <c r="A30" s="1">
        <f t="shared" si="7"/>
        <v>27</v>
      </c>
      <c r="B30" s="107">
        <f t="shared" si="34"/>
        <v>46188</v>
      </c>
      <c r="C30" s="144" t="s">
        <v>238</v>
      </c>
      <c r="D30" s="146" t="s">
        <v>345</v>
      </c>
      <c r="E30" s="145">
        <v>46187</v>
      </c>
      <c r="F30" s="111">
        <v>0.94444444444444453</v>
      </c>
      <c r="G30" s="145">
        <v>46188</v>
      </c>
      <c r="H30" s="112">
        <v>0.29166666666666669</v>
      </c>
      <c r="I30" s="147">
        <v>180</v>
      </c>
      <c r="J30" s="148">
        <v>25</v>
      </c>
      <c r="K30" s="149">
        <v>24933419.574999999</v>
      </c>
      <c r="L30" s="72">
        <v>24938003.557999998</v>
      </c>
      <c r="M30" s="128">
        <f t="shared" ref="M30:M37" si="38">L30-K30</f>
        <v>4583.9829999990761</v>
      </c>
      <c r="N30" s="150">
        <f t="shared" ref="N30:N37" si="39">IFERROR(((G30-E30+H30-F30)),"")</f>
        <v>0.34722222222222221</v>
      </c>
      <c r="O30" s="151">
        <f t="shared" ref="O30:O37" si="40">M30/24</f>
        <v>190.99929166662818</v>
      </c>
      <c r="P30" s="137"/>
    </row>
    <row r="31" spans="1:16">
      <c r="A31" s="1">
        <f t="shared" si="7"/>
        <v>28</v>
      </c>
      <c r="B31" s="107">
        <f t="shared" si="34"/>
        <v>46188</v>
      </c>
      <c r="C31" s="144" t="s">
        <v>237</v>
      </c>
      <c r="D31" s="146" t="s">
        <v>347</v>
      </c>
      <c r="E31" s="145">
        <v>46188</v>
      </c>
      <c r="F31" s="111">
        <v>0.52083333333333337</v>
      </c>
      <c r="G31" s="145">
        <v>46188</v>
      </c>
      <c r="H31" s="112">
        <v>0.8125</v>
      </c>
      <c r="I31" s="147">
        <v>185</v>
      </c>
      <c r="J31" s="148">
        <v>30</v>
      </c>
      <c r="K31" s="149">
        <v>24941422.055</v>
      </c>
      <c r="L31" s="72">
        <v>24945792.813000001</v>
      </c>
      <c r="M31" s="128">
        <f t="shared" si="38"/>
        <v>4370.7580000013113</v>
      </c>
      <c r="N31" s="150">
        <f t="shared" si="39"/>
        <v>0.29166666666666663</v>
      </c>
      <c r="O31" s="151">
        <f t="shared" si="40"/>
        <v>182.11491666672131</v>
      </c>
      <c r="P31" s="137"/>
    </row>
    <row r="32" spans="1:16">
      <c r="A32" s="1">
        <f t="shared" si="7"/>
        <v>29</v>
      </c>
      <c r="B32" s="107">
        <f t="shared" si="34"/>
        <v>46189</v>
      </c>
      <c r="C32" s="144" t="s">
        <v>239</v>
      </c>
      <c r="D32" s="146" t="s">
        <v>348</v>
      </c>
      <c r="E32" s="145">
        <v>46189</v>
      </c>
      <c r="F32" s="111">
        <v>0.47916666666666669</v>
      </c>
      <c r="G32" s="145">
        <v>46189</v>
      </c>
      <c r="H32" s="112">
        <v>0.82291666666666663</v>
      </c>
      <c r="I32" s="147">
        <v>185</v>
      </c>
      <c r="J32" s="148">
        <v>30</v>
      </c>
      <c r="K32" s="149">
        <v>24957736.916000001</v>
      </c>
      <c r="L32" s="72">
        <v>24962190.758000001</v>
      </c>
      <c r="M32" s="128">
        <f t="shared" si="38"/>
        <v>4453.8420000001788</v>
      </c>
      <c r="N32" s="150">
        <f t="shared" si="39"/>
        <v>0.34374999999999994</v>
      </c>
      <c r="O32" s="151">
        <f t="shared" si="40"/>
        <v>185.57675000000745</v>
      </c>
      <c r="P32" s="137"/>
    </row>
    <row r="33" spans="1:16">
      <c r="A33" s="1">
        <f t="shared" si="7"/>
        <v>30</v>
      </c>
      <c r="B33" s="107">
        <f t="shared" si="34"/>
        <v>46190</v>
      </c>
      <c r="C33" s="144" t="s">
        <v>237</v>
      </c>
      <c r="D33" s="146" t="s">
        <v>354</v>
      </c>
      <c r="E33" s="145">
        <v>46190</v>
      </c>
      <c r="F33" s="111">
        <v>8.3333333333333329E-2</v>
      </c>
      <c r="G33" s="145">
        <v>46190</v>
      </c>
      <c r="H33" s="112">
        <v>0.42708333333333331</v>
      </c>
      <c r="I33" s="147">
        <v>180</v>
      </c>
      <c r="J33" s="148">
        <v>30</v>
      </c>
      <c r="K33" s="149">
        <v>24965588.340999998</v>
      </c>
      <c r="L33" s="72">
        <v>24970015.114999998</v>
      </c>
      <c r="M33" s="128">
        <f t="shared" si="38"/>
        <v>4426.7740000002086</v>
      </c>
      <c r="N33" s="150">
        <f t="shared" si="39"/>
        <v>0.34375</v>
      </c>
      <c r="O33" s="151">
        <f t="shared" si="40"/>
        <v>184.44891666667536</v>
      </c>
      <c r="P33" s="137"/>
    </row>
    <row r="34" spans="1:16">
      <c r="A34" s="1">
        <f t="shared" si="7"/>
        <v>31</v>
      </c>
      <c r="B34" s="107">
        <f t="shared" si="34"/>
        <v>46190</v>
      </c>
      <c r="C34" s="144" t="s">
        <v>239</v>
      </c>
      <c r="D34" s="146" t="s">
        <v>348</v>
      </c>
      <c r="E34" s="145">
        <v>46190</v>
      </c>
      <c r="F34" s="111">
        <v>0.42708333333333331</v>
      </c>
      <c r="G34" s="145">
        <v>46190</v>
      </c>
      <c r="H34" s="112">
        <v>0.66666666666666663</v>
      </c>
      <c r="I34" s="147">
        <v>180</v>
      </c>
      <c r="J34" s="148">
        <v>30</v>
      </c>
      <c r="K34" s="149">
        <v>24970015.114999998</v>
      </c>
      <c r="L34" s="72">
        <v>24974467.238000002</v>
      </c>
      <c r="M34" s="128">
        <f t="shared" si="38"/>
        <v>4452.1230000033975</v>
      </c>
      <c r="N34" s="150">
        <f t="shared" si="39"/>
        <v>0.23958333333333331</v>
      </c>
      <c r="O34" s="151">
        <f t="shared" si="40"/>
        <v>185.50512500014156</v>
      </c>
      <c r="P34" s="137"/>
    </row>
    <row r="35" spans="1:16">
      <c r="A35" s="1">
        <f t="shared" si="7"/>
        <v>32</v>
      </c>
      <c r="B35" s="107">
        <f t="shared" ref="B35:B37" si="41">G35</f>
        <v>46191</v>
      </c>
      <c r="C35" s="144" t="s">
        <v>238</v>
      </c>
      <c r="D35" s="146" t="s">
        <v>359</v>
      </c>
      <c r="E35" s="145">
        <v>46191</v>
      </c>
      <c r="F35" s="111">
        <v>0.16666666666666666</v>
      </c>
      <c r="G35" s="145">
        <v>46191</v>
      </c>
      <c r="H35" s="112">
        <v>0.54166666666666663</v>
      </c>
      <c r="I35" s="147">
        <v>175</v>
      </c>
      <c r="J35" s="148">
        <v>25</v>
      </c>
      <c r="K35" s="149">
        <v>24981709.916999999</v>
      </c>
      <c r="L35" s="72">
        <v>24986276.991</v>
      </c>
      <c r="M35" s="128">
        <f t="shared" si="38"/>
        <v>4567.0740000009537</v>
      </c>
      <c r="N35" s="150">
        <f t="shared" si="39"/>
        <v>0.375</v>
      </c>
      <c r="O35" s="151">
        <f t="shared" si="40"/>
        <v>190.29475000003973</v>
      </c>
      <c r="P35" s="137"/>
    </row>
    <row r="36" spans="1:16">
      <c r="A36" s="1">
        <f t="shared" si="7"/>
        <v>33</v>
      </c>
      <c r="B36" s="107">
        <f t="shared" si="41"/>
        <v>46192</v>
      </c>
      <c r="C36" s="144" t="s">
        <v>237</v>
      </c>
      <c r="D36" s="146" t="s">
        <v>365</v>
      </c>
      <c r="E36" s="145">
        <v>46191</v>
      </c>
      <c r="F36" s="111">
        <v>0.80208333333333337</v>
      </c>
      <c r="G36" s="145">
        <v>46192</v>
      </c>
      <c r="H36" s="112">
        <v>0.10069444444444445</v>
      </c>
      <c r="I36" s="147">
        <v>185</v>
      </c>
      <c r="J36" s="148">
        <v>25</v>
      </c>
      <c r="K36" s="149">
        <v>24990100.256000001</v>
      </c>
      <c r="L36" s="72">
        <v>24994790.127999999</v>
      </c>
      <c r="M36" s="128">
        <f t="shared" ref="M36" si="42">L36-K36</f>
        <v>4689.8719999976456</v>
      </c>
      <c r="N36" s="150">
        <f t="shared" ref="N36" si="43">IFERROR(((G36-E36+H36-F36)),"")</f>
        <v>0.29861111111111105</v>
      </c>
      <c r="O36" s="151">
        <f t="shared" ref="O36" si="44">M36/24</f>
        <v>195.41133333323523</v>
      </c>
      <c r="P36" s="137"/>
    </row>
    <row r="37" spans="1:16">
      <c r="A37" s="1">
        <f t="shared" si="7"/>
        <v>34</v>
      </c>
      <c r="B37" s="107">
        <f t="shared" si="41"/>
        <v>46193</v>
      </c>
      <c r="C37" s="144" t="s">
        <v>239</v>
      </c>
      <c r="D37" s="146" t="s">
        <v>366</v>
      </c>
      <c r="E37" s="145">
        <v>46192</v>
      </c>
      <c r="F37" s="111">
        <v>0.73611111111111116</v>
      </c>
      <c r="G37" s="145">
        <v>46193</v>
      </c>
      <c r="H37" s="112">
        <v>7.2916666666666671E-2</v>
      </c>
      <c r="I37" s="147">
        <v>190</v>
      </c>
      <c r="J37" s="148">
        <v>20</v>
      </c>
      <c r="K37" s="149">
        <v>25002839.142999999</v>
      </c>
      <c r="L37" s="72">
        <v>25007534.43</v>
      </c>
      <c r="M37" s="128">
        <f t="shared" si="38"/>
        <v>4695.2870000004768</v>
      </c>
      <c r="N37" s="150">
        <f t="shared" si="39"/>
        <v>0.33680555555555558</v>
      </c>
      <c r="O37" s="151">
        <f t="shared" si="40"/>
        <v>195.63695833335319</v>
      </c>
      <c r="P37" s="137"/>
    </row>
    <row r="38" spans="1:16">
      <c r="A38" s="1">
        <f t="shared" si="7"/>
        <v>35</v>
      </c>
      <c r="B38" s="107">
        <f t="shared" ref="B38:B44" si="45">G38</f>
        <v>46193</v>
      </c>
      <c r="C38" s="144" t="s">
        <v>238</v>
      </c>
      <c r="D38" s="146" t="s">
        <v>375</v>
      </c>
      <c r="E38" s="145">
        <v>46193</v>
      </c>
      <c r="F38" s="111">
        <v>0.3125</v>
      </c>
      <c r="G38" s="145">
        <v>46193</v>
      </c>
      <c r="H38" s="112">
        <v>0.61111111111111105</v>
      </c>
      <c r="I38" s="147">
        <v>180</v>
      </c>
      <c r="J38" s="148">
        <v>30</v>
      </c>
      <c r="K38" s="149">
        <v>25010935.675000001</v>
      </c>
      <c r="L38" s="72">
        <v>25015495.789999999</v>
      </c>
      <c r="M38" s="128">
        <f t="shared" ref="M38:M43" si="46">L38-K38</f>
        <v>4560.1149999983609</v>
      </c>
      <c r="N38" s="150">
        <f t="shared" ref="N38:N43" si="47">IFERROR(((G38-E38+H38-F38)),"")</f>
        <v>0.29861111111111105</v>
      </c>
      <c r="O38" s="151">
        <f t="shared" ref="O38:O43" si="48">M38/24</f>
        <v>190.00479166659838</v>
      </c>
      <c r="P38" s="137"/>
    </row>
    <row r="39" spans="1:16">
      <c r="A39" s="1">
        <f t="shared" si="7"/>
        <v>36</v>
      </c>
      <c r="B39" s="107">
        <f t="shared" si="45"/>
        <v>46194</v>
      </c>
      <c r="C39" s="144" t="s">
        <v>237</v>
      </c>
      <c r="D39" s="146" t="s">
        <v>376</v>
      </c>
      <c r="E39" s="145">
        <v>46194</v>
      </c>
      <c r="F39" s="111">
        <v>0.13194444444444445</v>
      </c>
      <c r="G39" s="145">
        <v>46194</v>
      </c>
      <c r="H39" s="112">
        <v>0.42708333333333331</v>
      </c>
      <c r="I39" s="147">
        <v>175</v>
      </c>
      <c r="J39" s="148">
        <v>30</v>
      </c>
      <c r="K39" s="149">
        <v>25024020.511</v>
      </c>
      <c r="L39" s="72">
        <v>25028421.015000001</v>
      </c>
      <c r="M39" s="128">
        <f t="shared" si="46"/>
        <v>4400.5040000006557</v>
      </c>
      <c r="N39" s="150">
        <f t="shared" si="47"/>
        <v>0.29513888888888884</v>
      </c>
      <c r="O39" s="151">
        <f t="shared" si="48"/>
        <v>183.35433333336064</v>
      </c>
      <c r="P39" s="137"/>
    </row>
    <row r="40" spans="1:16">
      <c r="A40" s="1">
        <f t="shared" si="7"/>
        <v>37</v>
      </c>
      <c r="B40" s="107">
        <f t="shared" si="45"/>
        <v>46195</v>
      </c>
      <c r="C40" s="144" t="s">
        <v>239</v>
      </c>
      <c r="D40" s="146" t="s">
        <v>379</v>
      </c>
      <c r="E40" s="145">
        <v>46195</v>
      </c>
      <c r="F40" s="111">
        <v>1.7361111111111112E-2</v>
      </c>
      <c r="G40" s="145">
        <v>46195</v>
      </c>
      <c r="H40" s="112">
        <v>0.32291666666666669</v>
      </c>
      <c r="I40" s="147">
        <v>180</v>
      </c>
      <c r="J40" s="148">
        <v>30</v>
      </c>
      <c r="K40" s="149">
        <v>25037008.881000001</v>
      </c>
      <c r="L40" s="72">
        <v>25041359.213</v>
      </c>
      <c r="M40" s="128">
        <f t="shared" si="46"/>
        <v>4350.3319999985397</v>
      </c>
      <c r="N40" s="150">
        <f t="shared" si="47"/>
        <v>0.30555555555555558</v>
      </c>
      <c r="O40" s="151">
        <f t="shared" si="48"/>
        <v>181.26383333327249</v>
      </c>
      <c r="P40" s="137"/>
    </row>
    <row r="41" spans="1:16">
      <c r="A41" s="1">
        <f t="shared" si="7"/>
        <v>38</v>
      </c>
      <c r="B41" s="107">
        <f t="shared" si="45"/>
        <v>46196</v>
      </c>
      <c r="C41" s="144" t="s">
        <v>238</v>
      </c>
      <c r="D41" s="146" t="s">
        <v>380</v>
      </c>
      <c r="E41" s="145">
        <v>46195</v>
      </c>
      <c r="F41" s="111">
        <v>0.89236111111111116</v>
      </c>
      <c r="G41" s="145">
        <v>46196</v>
      </c>
      <c r="H41" s="112">
        <v>0.19444444444444445</v>
      </c>
      <c r="I41" s="147">
        <v>180</v>
      </c>
      <c r="J41" s="148">
        <v>30</v>
      </c>
      <c r="K41" s="149">
        <v>25049561.030000001</v>
      </c>
      <c r="L41" s="72">
        <v>25054021.056000002</v>
      </c>
      <c r="M41" s="128">
        <f t="shared" si="46"/>
        <v>4460.0260000005364</v>
      </c>
      <c r="N41" s="150">
        <f t="shared" si="47"/>
        <v>0.30208333333333326</v>
      </c>
      <c r="O41" s="151">
        <f t="shared" si="48"/>
        <v>185.83441666668901</v>
      </c>
      <c r="P41" s="137"/>
    </row>
    <row r="42" spans="1:16">
      <c r="A42" s="1">
        <f t="shared" si="7"/>
        <v>39</v>
      </c>
      <c r="B42" s="107">
        <f t="shared" si="45"/>
        <v>46196</v>
      </c>
      <c r="C42" s="608" t="s">
        <v>237</v>
      </c>
      <c r="D42" s="109" t="s">
        <v>386</v>
      </c>
      <c r="E42" s="145">
        <v>46196</v>
      </c>
      <c r="F42" s="111">
        <v>0.44791666666666669</v>
      </c>
      <c r="G42" s="145">
        <v>46196</v>
      </c>
      <c r="H42" s="112">
        <v>0.76736111111111116</v>
      </c>
      <c r="I42" s="147">
        <v>180</v>
      </c>
      <c r="J42" s="148">
        <v>25</v>
      </c>
      <c r="K42" s="149">
        <v>25054021.056000002</v>
      </c>
      <c r="L42" s="72">
        <v>25062276.414000001</v>
      </c>
      <c r="M42" s="128">
        <v>4525.262000001967</v>
      </c>
      <c r="N42" s="150">
        <f t="shared" si="47"/>
        <v>0.31944444444444448</v>
      </c>
      <c r="O42" s="151">
        <f t="shared" si="48"/>
        <v>188.5525833334153</v>
      </c>
      <c r="P42" s="137"/>
    </row>
    <row r="43" spans="1:16">
      <c r="A43" s="1">
        <f t="shared" si="7"/>
        <v>40</v>
      </c>
      <c r="B43" s="107">
        <f t="shared" si="45"/>
        <v>46197</v>
      </c>
      <c r="C43" s="608" t="s">
        <v>239</v>
      </c>
      <c r="D43" s="109" t="s">
        <v>390</v>
      </c>
      <c r="E43" s="145">
        <v>46197</v>
      </c>
      <c r="F43" s="111">
        <v>3.125E-2</v>
      </c>
      <c r="G43" s="145">
        <v>46197</v>
      </c>
      <c r="H43" s="112">
        <v>0.39583333333333331</v>
      </c>
      <c r="I43" s="147">
        <v>180</v>
      </c>
      <c r="J43" s="148">
        <v>25</v>
      </c>
      <c r="K43" s="149">
        <v>25065598.633000001</v>
      </c>
      <c r="L43" s="72">
        <v>25070182.747000001</v>
      </c>
      <c r="M43" s="128">
        <f t="shared" si="46"/>
        <v>4584.1140000000596</v>
      </c>
      <c r="N43" s="150">
        <f t="shared" si="47"/>
        <v>0.36458333333333331</v>
      </c>
      <c r="O43" s="151">
        <f t="shared" si="48"/>
        <v>191.00475000000247</v>
      </c>
      <c r="P43" s="137"/>
    </row>
    <row r="44" spans="1:16">
      <c r="A44" s="1">
        <f t="shared" si="7"/>
        <v>41</v>
      </c>
      <c r="B44" s="107">
        <f t="shared" si="45"/>
        <v>46198</v>
      </c>
      <c r="C44" s="608" t="s">
        <v>238</v>
      </c>
      <c r="D44" s="109" t="s">
        <v>391</v>
      </c>
      <c r="E44" s="145">
        <v>46197</v>
      </c>
      <c r="F44" s="111">
        <v>0.6875</v>
      </c>
      <c r="G44" s="145">
        <v>46198</v>
      </c>
      <c r="H44" s="112">
        <v>0.14583333333333334</v>
      </c>
      <c r="I44" s="147">
        <v>200</v>
      </c>
      <c r="J44" s="148">
        <v>25</v>
      </c>
      <c r="K44" s="149">
        <v>25073531.743000001</v>
      </c>
      <c r="L44" s="72">
        <v>25078521.524999999</v>
      </c>
      <c r="M44" s="128">
        <f t="shared" ref="M44:M52" si="49">L44-K44</f>
        <v>4989.7819999977946</v>
      </c>
      <c r="N44" s="150">
        <f t="shared" ref="N44:N52" si="50">IFERROR(((G44-E44+H44-F44)),"")</f>
        <v>0.45833333333333326</v>
      </c>
      <c r="O44" s="151">
        <f t="shared" ref="O44:O52" si="51">M44/24</f>
        <v>207.90758333324143</v>
      </c>
      <c r="P44" s="137"/>
    </row>
    <row r="45" spans="1:16">
      <c r="A45" s="1">
        <f t="shared" si="7"/>
        <v>42</v>
      </c>
      <c r="B45" s="107">
        <f t="shared" ref="B45:B52" si="52">G45</f>
        <v>46199</v>
      </c>
      <c r="C45" s="608" t="s">
        <v>237</v>
      </c>
      <c r="D45" s="109" t="s">
        <v>398</v>
      </c>
      <c r="E45" s="145">
        <v>46198</v>
      </c>
      <c r="F45" s="111">
        <v>0.65972222222222221</v>
      </c>
      <c r="G45" s="145">
        <v>46199</v>
      </c>
      <c r="H45" s="112">
        <v>4.1666666666666664E-2</v>
      </c>
      <c r="I45" s="147">
        <v>195</v>
      </c>
      <c r="J45" s="148">
        <v>25</v>
      </c>
      <c r="K45" s="149">
        <v>25086505.272</v>
      </c>
      <c r="L45" s="72">
        <v>25091258.379999999</v>
      </c>
      <c r="M45" s="128">
        <f t="shared" ref="M45:M47" si="53">L45-K45</f>
        <v>4753.1079999990761</v>
      </c>
      <c r="N45" s="150">
        <f t="shared" ref="N45:N46" si="54">IFERROR(((G45-E45+H45-F45)),"")</f>
        <v>0.38194444444444453</v>
      </c>
      <c r="O45" s="151">
        <f t="shared" ref="O45:O46" si="55">M45/24</f>
        <v>198.04616666662818</v>
      </c>
      <c r="P45" s="137"/>
    </row>
    <row r="46" spans="1:16">
      <c r="A46" s="1">
        <f t="shared" si="7"/>
        <v>43</v>
      </c>
      <c r="B46" s="107">
        <f t="shared" si="52"/>
        <v>46199</v>
      </c>
      <c r="C46" s="608" t="s">
        <v>239</v>
      </c>
      <c r="D46" s="109" t="s">
        <v>403</v>
      </c>
      <c r="E46" s="145">
        <v>46199</v>
      </c>
      <c r="F46" s="111">
        <v>0.3576388888888889</v>
      </c>
      <c r="G46" s="145">
        <v>46199</v>
      </c>
      <c r="H46" s="112">
        <v>0.91666666666666663</v>
      </c>
      <c r="I46" s="147">
        <v>175</v>
      </c>
      <c r="J46" s="148">
        <v>30</v>
      </c>
      <c r="K46" s="149">
        <v>25094951.177000001</v>
      </c>
      <c r="L46" s="72">
        <v>25099375.576000001</v>
      </c>
      <c r="M46" s="128">
        <f t="shared" si="53"/>
        <v>4424.3990000002086</v>
      </c>
      <c r="N46" s="150">
        <f t="shared" si="54"/>
        <v>0.55902777777777768</v>
      </c>
      <c r="O46" s="151">
        <f t="shared" si="55"/>
        <v>184.34995833334202</v>
      </c>
      <c r="P46" s="137"/>
    </row>
    <row r="47" spans="1:16">
      <c r="A47" s="1">
        <f t="shared" si="7"/>
        <v>44</v>
      </c>
      <c r="B47" s="107">
        <f t="shared" si="52"/>
        <v>46201</v>
      </c>
      <c r="C47" s="608" t="s">
        <v>238</v>
      </c>
      <c r="D47" s="109" t="s">
        <v>408</v>
      </c>
      <c r="E47" s="145">
        <v>46200</v>
      </c>
      <c r="F47" s="111">
        <v>0.60416666666666663</v>
      </c>
      <c r="G47" s="145">
        <v>46201</v>
      </c>
      <c r="H47" s="112">
        <v>2.0833333333333332E-2</v>
      </c>
      <c r="I47" s="147">
        <v>190</v>
      </c>
      <c r="J47" s="148">
        <v>25</v>
      </c>
      <c r="K47" s="149">
        <v>25106346.616999999</v>
      </c>
      <c r="L47" s="72">
        <v>25110862.136999998</v>
      </c>
      <c r="M47" s="128">
        <f t="shared" si="53"/>
        <v>4515.519999999553</v>
      </c>
      <c r="N47" s="150">
        <f t="shared" si="50"/>
        <v>0.41666666666666663</v>
      </c>
      <c r="O47" s="151">
        <f t="shared" si="51"/>
        <v>188.14666666664803</v>
      </c>
      <c r="P47" s="137"/>
    </row>
    <row r="48" spans="1:16">
      <c r="A48" s="1">
        <f t="shared" si="7"/>
        <v>45</v>
      </c>
      <c r="B48" s="107">
        <f t="shared" si="52"/>
        <v>46201</v>
      </c>
      <c r="C48" s="608" t="s">
        <v>237</v>
      </c>
      <c r="D48" s="109" t="s">
        <v>412</v>
      </c>
      <c r="E48" s="145">
        <v>46201</v>
      </c>
      <c r="F48" s="111">
        <v>0.5625</v>
      </c>
      <c r="G48" s="145">
        <v>46201</v>
      </c>
      <c r="H48" s="112">
        <v>0.78125</v>
      </c>
      <c r="I48" s="147">
        <v>190</v>
      </c>
      <c r="J48" s="148">
        <v>25</v>
      </c>
      <c r="K48" s="149">
        <v>25117963.140999999</v>
      </c>
      <c r="L48" s="72">
        <v>25122395.552000001</v>
      </c>
      <c r="M48" s="128">
        <f t="shared" si="49"/>
        <v>4432.4110000021756</v>
      </c>
      <c r="N48" s="150">
        <f t="shared" si="50"/>
        <v>0.21875</v>
      </c>
      <c r="O48" s="151">
        <f t="shared" si="51"/>
        <v>184.68379166675732</v>
      </c>
      <c r="P48" s="137"/>
    </row>
    <row r="49" spans="1:16">
      <c r="A49" s="1">
        <f t="shared" si="7"/>
        <v>46</v>
      </c>
      <c r="B49" s="107">
        <f t="shared" si="52"/>
        <v>46202</v>
      </c>
      <c r="C49" s="608" t="s">
        <v>239</v>
      </c>
      <c r="D49" s="109" t="s">
        <v>413</v>
      </c>
      <c r="E49" s="145">
        <v>46202</v>
      </c>
      <c r="F49" s="111">
        <v>0.13958333333333334</v>
      </c>
      <c r="G49" s="145">
        <v>46202</v>
      </c>
      <c r="H49" s="112">
        <v>0.35416666666666669</v>
      </c>
      <c r="I49" s="147">
        <v>185</v>
      </c>
      <c r="J49" s="148">
        <v>25</v>
      </c>
      <c r="K49" s="149">
        <v>25129341.936999999</v>
      </c>
      <c r="L49" s="72">
        <v>25133898.309</v>
      </c>
      <c r="M49" s="128">
        <f t="shared" si="49"/>
        <v>4556.3720000013709</v>
      </c>
      <c r="N49" s="150">
        <f t="shared" si="50"/>
        <v>0.21458333333333335</v>
      </c>
      <c r="O49" s="151">
        <f t="shared" si="51"/>
        <v>189.84883333339044</v>
      </c>
      <c r="P49" s="137"/>
    </row>
    <row r="50" spans="1:16">
      <c r="A50" s="1">
        <f t="shared" si="7"/>
        <v>47</v>
      </c>
      <c r="B50" s="107">
        <f t="shared" si="52"/>
        <v>46203</v>
      </c>
      <c r="C50" s="608" t="s">
        <v>238</v>
      </c>
      <c r="D50" s="109" t="s">
        <v>414</v>
      </c>
      <c r="E50" s="145">
        <v>46202</v>
      </c>
      <c r="F50" s="111">
        <v>0.85416666666666663</v>
      </c>
      <c r="G50" s="145">
        <v>46203</v>
      </c>
      <c r="H50" s="112">
        <v>8.3333333333333329E-2</v>
      </c>
      <c r="I50" s="147">
        <v>180</v>
      </c>
      <c r="J50" s="148">
        <v>25</v>
      </c>
      <c r="K50" s="149">
        <v>25143844.076000001</v>
      </c>
      <c r="L50" s="72">
        <v>25148372.487</v>
      </c>
      <c r="M50" s="128">
        <f t="shared" ref="M50" si="56">L50-K50</f>
        <v>4528.4109999984503</v>
      </c>
      <c r="N50" s="150">
        <f t="shared" ref="N50" si="57">IFERROR(((G50-E50+H50-F50)),"")</f>
        <v>0.22916666666666663</v>
      </c>
      <c r="O50" s="151">
        <f t="shared" ref="O50" si="58">M50/24</f>
        <v>188.6837916666021</v>
      </c>
      <c r="P50" s="137"/>
    </row>
    <row r="51" spans="1:16">
      <c r="A51" s="1">
        <f t="shared" si="7"/>
        <v>48</v>
      </c>
      <c r="B51" s="107">
        <f t="shared" si="52"/>
        <v>46203</v>
      </c>
      <c r="C51" s="608" t="s">
        <v>237</v>
      </c>
      <c r="D51" s="109" t="s">
        <v>422</v>
      </c>
      <c r="E51" s="145">
        <v>46203</v>
      </c>
      <c r="F51" s="111">
        <v>0.3888888888888889</v>
      </c>
      <c r="G51" s="145">
        <v>46203</v>
      </c>
      <c r="H51" s="112">
        <v>0.60416666666666663</v>
      </c>
      <c r="I51" s="147">
        <v>175</v>
      </c>
      <c r="J51" s="148">
        <v>25</v>
      </c>
      <c r="K51" s="149">
        <v>25155353.907000002</v>
      </c>
      <c r="L51" s="72">
        <v>25159786.236000001</v>
      </c>
      <c r="M51" s="128">
        <f t="shared" si="49"/>
        <v>4432.3289999999106</v>
      </c>
      <c r="N51" s="150">
        <f t="shared" si="50"/>
        <v>0.21527777777777773</v>
      </c>
      <c r="O51" s="151">
        <f t="shared" si="51"/>
        <v>184.68037499999627</v>
      </c>
      <c r="P51" s="137"/>
    </row>
    <row r="52" spans="1:16">
      <c r="A52" s="1">
        <f t="shared" si="7"/>
        <v>49</v>
      </c>
      <c r="B52" s="107">
        <f t="shared" si="52"/>
        <v>46203</v>
      </c>
      <c r="C52" s="608" t="s">
        <v>236</v>
      </c>
      <c r="D52" s="109" t="s">
        <v>423</v>
      </c>
      <c r="E52" s="145">
        <v>46203</v>
      </c>
      <c r="F52" s="111">
        <v>0.60416666666666663</v>
      </c>
      <c r="G52" s="145">
        <v>46203</v>
      </c>
      <c r="H52" s="112">
        <v>0.84027777777777779</v>
      </c>
      <c r="I52" s="147">
        <v>190</v>
      </c>
      <c r="J52" s="148">
        <v>30</v>
      </c>
      <c r="K52" s="149">
        <v>25159786.236000001</v>
      </c>
      <c r="L52" s="72">
        <v>25164480.607999999</v>
      </c>
      <c r="M52" s="128">
        <f t="shared" si="49"/>
        <v>4694.3719999976456</v>
      </c>
      <c r="N52" s="150">
        <f t="shared" si="50"/>
        <v>0.23611111111111116</v>
      </c>
      <c r="O52" s="151">
        <f t="shared" si="51"/>
        <v>195.59883333323523</v>
      </c>
      <c r="P52" s="137"/>
    </row>
    <row r="53" spans="1:16">
      <c r="B53" s="107"/>
      <c r="C53" s="608"/>
      <c r="D53" s="109"/>
      <c r="E53" s="145"/>
      <c r="F53" s="111"/>
      <c r="G53" s="145"/>
      <c r="H53" s="112"/>
      <c r="I53" s="147"/>
      <c r="J53" s="148"/>
      <c r="K53" s="149"/>
      <c r="L53" s="72"/>
      <c r="M53" s="128"/>
      <c r="N53" s="150"/>
      <c r="O53" s="151"/>
      <c r="P53" s="137"/>
    </row>
    <row r="54" spans="1:16" ht="15.75" thickBot="1">
      <c r="B54" s="107"/>
      <c r="C54" s="144"/>
      <c r="D54" s="146"/>
      <c r="E54" s="145"/>
      <c r="F54" s="111"/>
      <c r="G54" s="145"/>
      <c r="H54" s="112"/>
      <c r="I54" s="147"/>
      <c r="J54" s="152"/>
      <c r="K54" s="149"/>
      <c r="L54" s="72"/>
      <c r="M54" s="153"/>
      <c r="N54" s="135"/>
      <c r="O54" s="136"/>
      <c r="P54" s="137"/>
    </row>
    <row r="55" spans="1:16">
      <c r="B55" s="118"/>
      <c r="C55" s="24"/>
      <c r="D55" s="118"/>
      <c r="E55" s="25"/>
      <c r="F55" s="25"/>
      <c r="G55" s="25"/>
      <c r="H55" s="25"/>
      <c r="I55" s="25"/>
      <c r="J55" s="25"/>
      <c r="K55" s="132"/>
      <c r="L55" s="132"/>
      <c r="M55" s="133">
        <f>SUM(M8:M54)</f>
        <v>206233.72399999946</v>
      </c>
      <c r="N55" s="139">
        <f>SUM(N8:N54)</f>
        <v>15.929861111111112</v>
      </c>
      <c r="O55" s="154">
        <f>AVERAGE(O8:O54)</f>
        <v>190.95715185185136</v>
      </c>
      <c r="P55" s="44"/>
    </row>
  </sheetData>
  <mergeCells count="12">
    <mergeCell ref="N5:N7"/>
    <mergeCell ref="O5:O7"/>
    <mergeCell ref="P5:P7"/>
    <mergeCell ref="I5:J6"/>
    <mergeCell ref="K5:M6"/>
    <mergeCell ref="E5:H5"/>
    <mergeCell ref="E6:F6"/>
    <mergeCell ref="G6:H6"/>
    <mergeCell ref="A5:A7"/>
    <mergeCell ref="B5:B7"/>
    <mergeCell ref="C5:C7"/>
    <mergeCell ref="D5:D7"/>
  </mergeCells>
  <hyperlinks>
    <hyperlink ref="P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showGridLines="0" zoomScale="85" zoomScaleNormal="85" workbookViewId="0">
      <selection activeCell="K4" sqref="K4"/>
    </sheetView>
  </sheetViews>
  <sheetFormatPr defaultColWidth="9.140625" defaultRowHeight="15"/>
  <cols>
    <col min="1" max="1" width="8.7109375" style="1" customWidth="1"/>
    <col min="2" max="2" width="9.140625" style="1"/>
    <col min="3" max="3" width="21.28515625" style="1" customWidth="1"/>
    <col min="4" max="4" width="10.42578125" style="1" customWidth="1"/>
    <col min="5" max="5" width="13.5703125" style="100" customWidth="1"/>
    <col min="6" max="6" width="9.140625" style="1"/>
    <col min="7" max="7" width="10.140625" style="100" customWidth="1"/>
    <col min="8" max="10" width="9.140625" style="1"/>
    <col min="11" max="12" width="15.7109375" style="101" customWidth="1"/>
    <col min="13" max="13" width="15.5703125" style="101" customWidth="1"/>
    <col min="14" max="14" width="14.42578125" style="101" customWidth="1"/>
    <col min="15" max="15" width="17.5703125" style="101" customWidth="1"/>
    <col min="16" max="16" width="14.42578125" style="101" customWidth="1"/>
    <col min="17" max="17" width="13" style="1" customWidth="1"/>
    <col min="18" max="18" width="11.85546875" style="1" customWidth="1"/>
    <col min="19" max="19" width="55.42578125" style="1" customWidth="1"/>
    <col min="20" max="16384" width="9.140625" style="1"/>
  </cols>
  <sheetData>
    <row r="1" spans="1:19">
      <c r="E1" s="102" t="s">
        <v>193</v>
      </c>
      <c r="G1" s="103"/>
      <c r="H1" s="9"/>
      <c r="I1" s="9"/>
      <c r="J1" s="9"/>
      <c r="K1" s="120"/>
      <c r="L1" s="120"/>
      <c r="M1" s="120"/>
      <c r="N1" s="120"/>
      <c r="O1" s="120"/>
      <c r="P1" s="120"/>
      <c r="Q1" s="9"/>
      <c r="R1" s="9"/>
      <c r="S1" s="9"/>
    </row>
    <row r="2" spans="1:19">
      <c r="E2" s="102" t="s">
        <v>208</v>
      </c>
      <c r="G2" s="103"/>
      <c r="H2" s="9"/>
      <c r="I2" s="9"/>
      <c r="J2" s="9"/>
      <c r="K2" s="121" t="s">
        <v>195</v>
      </c>
      <c r="L2" s="121"/>
      <c r="M2" s="122">
        <f>SUM(M8:M12)</f>
        <v>0</v>
      </c>
      <c r="N2" s="122"/>
      <c r="O2" s="122"/>
      <c r="P2" s="122"/>
      <c r="Q2" s="9"/>
      <c r="R2" s="9"/>
      <c r="S2" s="93" t="s">
        <v>146</v>
      </c>
    </row>
    <row r="3" spans="1:19">
      <c r="E3" s="102" t="str">
        <f>SPGLOBAL!E3</f>
        <v>Bulan Juni 2026</v>
      </c>
      <c r="G3" s="103"/>
      <c r="H3" s="9"/>
      <c r="I3" s="9"/>
      <c r="J3" s="9"/>
      <c r="K3" s="120"/>
      <c r="L3" s="120"/>
      <c r="M3" s="120"/>
      <c r="N3" s="120"/>
      <c r="O3" s="120"/>
      <c r="P3" s="120"/>
      <c r="Q3" s="9"/>
      <c r="R3" s="9"/>
      <c r="S3" s="9"/>
    </row>
    <row r="4" spans="1:19">
      <c r="A4" s="9"/>
      <c r="B4" s="9"/>
      <c r="C4" s="9"/>
      <c r="D4" s="9"/>
      <c r="E4" s="103">
        <f>SPGLOBAL!E4</f>
        <v>46174</v>
      </c>
      <c r="F4" s="9"/>
      <c r="G4" s="103"/>
      <c r="H4" s="9"/>
      <c r="I4" s="9"/>
      <c r="J4" s="9"/>
      <c r="K4" s="120"/>
      <c r="L4" s="120"/>
      <c r="M4" s="120"/>
      <c r="N4" s="120"/>
      <c r="O4" s="120"/>
      <c r="P4" s="120"/>
      <c r="Q4" s="9"/>
      <c r="R4" s="9"/>
      <c r="S4" s="9"/>
    </row>
    <row r="5" spans="1:19" ht="15" customHeight="1">
      <c r="A5" s="791" t="s">
        <v>196</v>
      </c>
      <c r="B5" s="791" t="s">
        <v>197</v>
      </c>
      <c r="C5" s="791" t="s">
        <v>209</v>
      </c>
      <c r="D5" s="794" t="s">
        <v>198</v>
      </c>
      <c r="E5" s="786" t="s">
        <v>189</v>
      </c>
      <c r="F5" s="787"/>
      <c r="G5" s="787"/>
      <c r="H5" s="788"/>
      <c r="I5" s="806" t="s">
        <v>199</v>
      </c>
      <c r="J5" s="807"/>
      <c r="K5" s="810" t="s">
        <v>151</v>
      </c>
      <c r="L5" s="816"/>
      <c r="M5" s="811"/>
      <c r="N5" s="818" t="s">
        <v>210</v>
      </c>
      <c r="O5" s="818" t="s">
        <v>211</v>
      </c>
      <c r="P5" s="818" t="s">
        <v>212</v>
      </c>
      <c r="Q5" s="800" t="s">
        <v>150</v>
      </c>
      <c r="R5" s="800" t="s">
        <v>201</v>
      </c>
      <c r="S5" s="803" t="s">
        <v>154</v>
      </c>
    </row>
    <row r="6" spans="1:19" ht="32.25" customHeight="1">
      <c r="A6" s="792"/>
      <c r="B6" s="792"/>
      <c r="C6" s="792"/>
      <c r="D6" s="795"/>
      <c r="E6" s="789" t="s">
        <v>202</v>
      </c>
      <c r="F6" s="790"/>
      <c r="G6" s="789" t="s">
        <v>149</v>
      </c>
      <c r="H6" s="790"/>
      <c r="I6" s="808"/>
      <c r="J6" s="809"/>
      <c r="K6" s="812"/>
      <c r="L6" s="817"/>
      <c r="M6" s="813"/>
      <c r="N6" s="819"/>
      <c r="O6" s="819"/>
      <c r="P6" s="819"/>
      <c r="Q6" s="801"/>
      <c r="R6" s="801"/>
      <c r="S6" s="804"/>
    </row>
    <row r="7" spans="1:19" ht="15.75" customHeight="1">
      <c r="A7" s="793"/>
      <c r="B7" s="793"/>
      <c r="C7" s="793"/>
      <c r="D7" s="796"/>
      <c r="E7" s="104" t="s">
        <v>108</v>
      </c>
      <c r="F7" s="105" t="s">
        <v>155</v>
      </c>
      <c r="G7" s="104" t="s">
        <v>108</v>
      </c>
      <c r="H7" s="105" t="s">
        <v>155</v>
      </c>
      <c r="I7" s="105" t="s">
        <v>148</v>
      </c>
      <c r="J7" s="105" t="s">
        <v>203</v>
      </c>
      <c r="K7" s="123" t="s">
        <v>148</v>
      </c>
      <c r="L7" s="123" t="s">
        <v>203</v>
      </c>
      <c r="M7" s="123" t="s">
        <v>96</v>
      </c>
      <c r="N7" s="820"/>
      <c r="O7" s="820"/>
      <c r="P7" s="820"/>
      <c r="Q7" s="802"/>
      <c r="R7" s="802"/>
      <c r="S7" s="805"/>
    </row>
    <row r="8" spans="1:19">
      <c r="A8" s="106">
        <v>1</v>
      </c>
      <c r="B8" s="107">
        <f t="shared" ref="B8:B12" si="0">G8</f>
        <v>0</v>
      </c>
      <c r="C8" s="108"/>
      <c r="D8" s="109"/>
      <c r="E8" s="110"/>
      <c r="F8" s="111"/>
      <c r="G8" s="110"/>
      <c r="H8" s="112"/>
      <c r="I8" s="124"/>
      <c r="J8" s="124"/>
      <c r="K8" s="125"/>
      <c r="L8" s="126"/>
      <c r="M8" s="127">
        <f>L8-K8</f>
        <v>0</v>
      </c>
      <c r="N8" s="128"/>
      <c r="O8" s="129">
        <f>M8-N8</f>
        <v>0</v>
      </c>
      <c r="P8" s="130" t="e">
        <f>M8/N8</f>
        <v>#DIV/0!</v>
      </c>
      <c r="Q8" s="135">
        <f t="shared" ref="Q8" si="1">(G8-E8)+(H8-F8)</f>
        <v>0</v>
      </c>
      <c r="R8" s="136" t="e">
        <f t="shared" ref="R8" si="2">M8/Q8/24</f>
        <v>#DIV/0!</v>
      </c>
      <c r="S8" s="137"/>
    </row>
    <row r="9" spans="1:19">
      <c r="A9" s="106">
        <f>A8+1</f>
        <v>2</v>
      </c>
      <c r="B9" s="107">
        <f t="shared" si="0"/>
        <v>0</v>
      </c>
      <c r="C9" s="108"/>
      <c r="D9" s="109"/>
      <c r="E9" s="110"/>
      <c r="F9" s="111"/>
      <c r="G9" s="110"/>
      <c r="H9" s="113"/>
      <c r="I9" s="124"/>
      <c r="J9" s="124"/>
      <c r="K9" s="125"/>
      <c r="L9" s="126"/>
      <c r="M9" s="127">
        <f>L9-K9</f>
        <v>0</v>
      </c>
      <c r="N9" s="128"/>
      <c r="O9" s="129">
        <f t="shared" ref="O9:O15" si="3">M9-N9</f>
        <v>0</v>
      </c>
      <c r="P9" s="130" t="e">
        <f t="shared" ref="P9:P11" si="4">M9/N9</f>
        <v>#DIV/0!</v>
      </c>
      <c r="Q9" s="135">
        <f t="shared" ref="Q9" si="5">(G9-E9)+(H9-F9)</f>
        <v>0</v>
      </c>
      <c r="R9" s="136" t="e">
        <f t="shared" ref="R9" si="6">M9/Q9/24</f>
        <v>#DIV/0!</v>
      </c>
      <c r="S9" s="137"/>
    </row>
    <row r="10" spans="1:19">
      <c r="A10" s="106">
        <f t="shared" ref="A10:A22" si="7">A9+1</f>
        <v>3</v>
      </c>
      <c r="B10" s="107">
        <f t="shared" si="0"/>
        <v>0</v>
      </c>
      <c r="C10" s="108"/>
      <c r="D10" s="109"/>
      <c r="E10" s="110"/>
      <c r="F10" s="111"/>
      <c r="G10" s="110"/>
      <c r="H10" s="113"/>
      <c r="I10" s="124"/>
      <c r="J10" s="124"/>
      <c r="K10" s="125"/>
      <c r="L10" s="126"/>
      <c r="M10" s="127">
        <f>L10-K10</f>
        <v>0</v>
      </c>
      <c r="N10" s="128"/>
      <c r="O10" s="129">
        <f t="shared" si="3"/>
        <v>0</v>
      </c>
      <c r="P10" s="130" t="e">
        <f t="shared" si="4"/>
        <v>#DIV/0!</v>
      </c>
      <c r="Q10" s="135">
        <f t="shared" ref="Q10" si="8">(G10-E10)+(H10-F10)</f>
        <v>0</v>
      </c>
      <c r="R10" s="136" t="e">
        <f t="shared" ref="R10" si="9">M10/Q10/24</f>
        <v>#DIV/0!</v>
      </c>
      <c r="S10" s="137"/>
    </row>
    <row r="11" spans="1:19">
      <c r="A11" s="106">
        <f t="shared" si="7"/>
        <v>4</v>
      </c>
      <c r="B11" s="107">
        <f t="shared" si="0"/>
        <v>0</v>
      </c>
      <c r="C11" s="114"/>
      <c r="D11" s="115"/>
      <c r="E11" s="110"/>
      <c r="F11" s="111"/>
      <c r="G11" s="110"/>
      <c r="H11" s="113"/>
      <c r="I11" s="124"/>
      <c r="J11" s="124"/>
      <c r="K11" s="125"/>
      <c r="L11" s="126"/>
      <c r="M11" s="127">
        <f>L11-K11</f>
        <v>0</v>
      </c>
      <c r="N11" s="128"/>
      <c r="O11" s="129">
        <f t="shared" si="3"/>
        <v>0</v>
      </c>
      <c r="P11" s="130" t="e">
        <f t="shared" si="4"/>
        <v>#DIV/0!</v>
      </c>
      <c r="Q11" s="135">
        <f t="shared" ref="Q11" si="10">(G11-E11)+(H11-F11)</f>
        <v>0</v>
      </c>
      <c r="R11" s="136" t="e">
        <f t="shared" ref="R11" si="11">M11/Q11/24</f>
        <v>#DIV/0!</v>
      </c>
      <c r="S11" s="137"/>
    </row>
    <row r="12" spans="1:19">
      <c r="A12" s="106">
        <f t="shared" si="7"/>
        <v>5</v>
      </c>
      <c r="B12" s="107">
        <f t="shared" si="0"/>
        <v>0</v>
      </c>
      <c r="C12" s="114"/>
      <c r="D12" s="115"/>
      <c r="E12" s="110"/>
      <c r="F12" s="111"/>
      <c r="G12" s="110"/>
      <c r="H12" s="113"/>
      <c r="I12" s="124"/>
      <c r="J12" s="124"/>
      <c r="K12" s="125"/>
      <c r="L12" s="126"/>
      <c r="M12" s="127">
        <f t="shared" ref="M12:M15" si="12">L12-K12</f>
        <v>0</v>
      </c>
      <c r="N12" s="128"/>
      <c r="O12" s="129">
        <f t="shared" si="3"/>
        <v>0</v>
      </c>
      <c r="P12" s="130" t="e">
        <f t="shared" ref="P12" si="13">N12/M12</f>
        <v>#DIV/0!</v>
      </c>
      <c r="Q12" s="135">
        <f t="shared" ref="Q12" si="14">(G12-E12)+(H12-F12)</f>
        <v>0</v>
      </c>
      <c r="R12" s="136" t="e">
        <f t="shared" ref="R12" si="15">M12/Q12/24</f>
        <v>#DIV/0!</v>
      </c>
      <c r="S12" s="137"/>
    </row>
    <row r="13" spans="1:19">
      <c r="A13" s="106">
        <f t="shared" si="7"/>
        <v>6</v>
      </c>
      <c r="B13" s="107">
        <f t="shared" ref="B13:B17" si="16">G13</f>
        <v>0</v>
      </c>
      <c r="C13" s="114"/>
      <c r="D13" s="115"/>
      <c r="E13" s="110"/>
      <c r="F13" s="111"/>
      <c r="G13" s="110"/>
      <c r="H13" s="113"/>
      <c r="I13" s="124"/>
      <c r="J13" s="124"/>
      <c r="K13" s="125"/>
      <c r="L13" s="126"/>
      <c r="M13" s="127">
        <f t="shared" si="12"/>
        <v>0</v>
      </c>
      <c r="N13" s="128"/>
      <c r="O13" s="129">
        <f t="shared" si="3"/>
        <v>0</v>
      </c>
      <c r="P13" s="130" t="e">
        <f t="shared" ref="P13:P15" si="17">N13/M13</f>
        <v>#DIV/0!</v>
      </c>
      <c r="Q13" s="135">
        <f t="shared" ref="Q13:Q15" si="18">(G13-E13)+(H13-F13)</f>
        <v>0</v>
      </c>
      <c r="R13" s="136" t="e">
        <f t="shared" ref="R13:R15" si="19">M13/Q13/24</f>
        <v>#DIV/0!</v>
      </c>
      <c r="S13" s="137"/>
    </row>
    <row r="14" spans="1:19">
      <c r="A14" s="106">
        <f t="shared" si="7"/>
        <v>7</v>
      </c>
      <c r="B14" s="107">
        <f t="shared" si="16"/>
        <v>0</v>
      </c>
      <c r="C14" s="114"/>
      <c r="D14" s="115"/>
      <c r="E14" s="110"/>
      <c r="F14" s="111"/>
      <c r="G14" s="110"/>
      <c r="H14" s="113"/>
      <c r="I14" s="124"/>
      <c r="J14" s="124"/>
      <c r="K14" s="125"/>
      <c r="L14" s="126"/>
      <c r="M14" s="127">
        <f t="shared" si="12"/>
        <v>0</v>
      </c>
      <c r="N14" s="128"/>
      <c r="O14" s="129">
        <f t="shared" si="3"/>
        <v>0</v>
      </c>
      <c r="P14" s="130" t="e">
        <f t="shared" si="17"/>
        <v>#DIV/0!</v>
      </c>
      <c r="Q14" s="135">
        <f t="shared" si="18"/>
        <v>0</v>
      </c>
      <c r="R14" s="136" t="e">
        <f t="shared" si="19"/>
        <v>#DIV/0!</v>
      </c>
      <c r="S14" s="137"/>
    </row>
    <row r="15" spans="1:19">
      <c r="A15" s="106">
        <f t="shared" si="7"/>
        <v>8</v>
      </c>
      <c r="B15" s="107">
        <f t="shared" si="16"/>
        <v>0</v>
      </c>
      <c r="C15" s="114"/>
      <c r="D15" s="115"/>
      <c r="E15" s="110"/>
      <c r="F15" s="111"/>
      <c r="G15" s="110"/>
      <c r="H15" s="113"/>
      <c r="I15" s="124"/>
      <c r="J15" s="124"/>
      <c r="K15" s="125"/>
      <c r="L15" s="126"/>
      <c r="M15" s="127">
        <f t="shared" si="12"/>
        <v>0</v>
      </c>
      <c r="N15" s="128"/>
      <c r="O15" s="129">
        <f t="shared" si="3"/>
        <v>0</v>
      </c>
      <c r="P15" s="130" t="e">
        <f t="shared" si="17"/>
        <v>#DIV/0!</v>
      </c>
      <c r="Q15" s="135">
        <f t="shared" si="18"/>
        <v>0</v>
      </c>
      <c r="R15" s="136" t="e">
        <f t="shared" si="19"/>
        <v>#DIV/0!</v>
      </c>
      <c r="S15" s="137"/>
    </row>
    <row r="16" spans="1:19">
      <c r="A16" s="106">
        <f t="shared" si="7"/>
        <v>9</v>
      </c>
      <c r="B16" s="107">
        <f t="shared" si="16"/>
        <v>0</v>
      </c>
      <c r="C16" s="114"/>
      <c r="D16" s="115"/>
      <c r="E16" s="110"/>
      <c r="F16" s="111"/>
      <c r="G16" s="110"/>
      <c r="H16" s="113"/>
      <c r="I16" s="124"/>
      <c r="J16" s="124"/>
      <c r="K16" s="125"/>
      <c r="L16" s="126"/>
      <c r="M16" s="127">
        <f t="shared" ref="M16:M17" si="20">L16-K16</f>
        <v>0</v>
      </c>
      <c r="N16" s="128"/>
      <c r="O16" s="129">
        <f t="shared" ref="O16:O17" si="21">M16-N16</f>
        <v>0</v>
      </c>
      <c r="P16" s="130" t="e">
        <f t="shared" ref="P16:P17" si="22">N16/M16</f>
        <v>#DIV/0!</v>
      </c>
      <c r="Q16" s="135">
        <f t="shared" ref="Q16:Q17" si="23">(G16-E16)+(H16-F16)</f>
        <v>0</v>
      </c>
      <c r="R16" s="136" t="e">
        <f t="shared" ref="R16:R17" si="24">M16/Q16/24</f>
        <v>#DIV/0!</v>
      </c>
      <c r="S16" s="137"/>
    </row>
    <row r="17" spans="1:19">
      <c r="A17" s="106">
        <f t="shared" si="7"/>
        <v>10</v>
      </c>
      <c r="B17" s="107">
        <f t="shared" si="16"/>
        <v>0</v>
      </c>
      <c r="C17" s="114"/>
      <c r="D17" s="115"/>
      <c r="E17" s="110"/>
      <c r="F17" s="111"/>
      <c r="G17" s="110"/>
      <c r="H17" s="113"/>
      <c r="I17" s="124"/>
      <c r="J17" s="124"/>
      <c r="K17" s="125"/>
      <c r="L17" s="126"/>
      <c r="M17" s="127">
        <f t="shared" si="20"/>
        <v>0</v>
      </c>
      <c r="N17" s="128"/>
      <c r="O17" s="129">
        <f t="shared" si="21"/>
        <v>0</v>
      </c>
      <c r="P17" s="130" t="e">
        <f t="shared" si="22"/>
        <v>#DIV/0!</v>
      </c>
      <c r="Q17" s="135">
        <f t="shared" si="23"/>
        <v>0</v>
      </c>
      <c r="R17" s="136" t="e">
        <f t="shared" si="24"/>
        <v>#DIV/0!</v>
      </c>
      <c r="S17" s="137"/>
    </row>
    <row r="18" spans="1:19">
      <c r="A18" s="106">
        <f t="shared" si="7"/>
        <v>11</v>
      </c>
      <c r="B18" s="107">
        <f t="shared" ref="B18:B22" si="25">G18</f>
        <v>0</v>
      </c>
      <c r="C18" s="114"/>
      <c r="D18" s="115"/>
      <c r="E18" s="110"/>
      <c r="F18" s="111"/>
      <c r="G18" s="110"/>
      <c r="H18" s="113"/>
      <c r="I18" s="124"/>
      <c r="J18" s="124"/>
      <c r="K18" s="125"/>
      <c r="L18" s="126"/>
      <c r="M18" s="127">
        <f t="shared" ref="M18:M22" si="26">L18-K18</f>
        <v>0</v>
      </c>
      <c r="N18" s="128"/>
      <c r="O18" s="129">
        <f t="shared" ref="O18:O22" si="27">M18-N18</f>
        <v>0</v>
      </c>
      <c r="P18" s="130" t="e">
        <f t="shared" ref="P18:P22" si="28">N18/M18</f>
        <v>#DIV/0!</v>
      </c>
      <c r="Q18" s="135">
        <f t="shared" ref="Q18:Q22" si="29">(G18-E18)+(H18-F18)</f>
        <v>0</v>
      </c>
      <c r="R18" s="136" t="e">
        <f t="shared" ref="R18:R22" si="30">M18/Q18/24</f>
        <v>#DIV/0!</v>
      </c>
      <c r="S18" s="137"/>
    </row>
    <row r="19" spans="1:19">
      <c r="A19" s="106">
        <f t="shared" si="7"/>
        <v>12</v>
      </c>
      <c r="B19" s="107">
        <f t="shared" si="25"/>
        <v>0</v>
      </c>
      <c r="C19" s="114"/>
      <c r="D19" s="115"/>
      <c r="E19" s="110"/>
      <c r="F19" s="111"/>
      <c r="G19" s="110"/>
      <c r="H19" s="113"/>
      <c r="I19" s="124"/>
      <c r="J19" s="124"/>
      <c r="K19" s="125"/>
      <c r="L19" s="126"/>
      <c r="M19" s="127">
        <f t="shared" si="26"/>
        <v>0</v>
      </c>
      <c r="N19" s="128"/>
      <c r="O19" s="129">
        <f t="shared" si="27"/>
        <v>0</v>
      </c>
      <c r="P19" s="130" t="e">
        <f t="shared" si="28"/>
        <v>#DIV/0!</v>
      </c>
      <c r="Q19" s="135">
        <f t="shared" si="29"/>
        <v>0</v>
      </c>
      <c r="R19" s="136" t="e">
        <f t="shared" si="30"/>
        <v>#DIV/0!</v>
      </c>
      <c r="S19" s="137"/>
    </row>
    <row r="20" spans="1:19">
      <c r="A20" s="106">
        <f t="shared" si="7"/>
        <v>13</v>
      </c>
      <c r="B20" s="107">
        <f t="shared" si="25"/>
        <v>0</v>
      </c>
      <c r="C20" s="114"/>
      <c r="D20" s="115"/>
      <c r="E20" s="110"/>
      <c r="F20" s="111"/>
      <c r="G20" s="110"/>
      <c r="H20" s="113"/>
      <c r="I20" s="124"/>
      <c r="J20" s="124"/>
      <c r="K20" s="125"/>
      <c r="L20" s="126"/>
      <c r="M20" s="127">
        <f t="shared" si="26"/>
        <v>0</v>
      </c>
      <c r="N20" s="128"/>
      <c r="O20" s="129">
        <f t="shared" si="27"/>
        <v>0</v>
      </c>
      <c r="P20" s="130" t="e">
        <f t="shared" si="28"/>
        <v>#DIV/0!</v>
      </c>
      <c r="Q20" s="135">
        <f t="shared" si="29"/>
        <v>0</v>
      </c>
      <c r="R20" s="136" t="e">
        <f t="shared" si="30"/>
        <v>#DIV/0!</v>
      </c>
      <c r="S20" s="137"/>
    </row>
    <row r="21" spans="1:19">
      <c r="A21" s="106">
        <f t="shared" si="7"/>
        <v>14</v>
      </c>
      <c r="B21" s="107">
        <f t="shared" si="25"/>
        <v>0</v>
      </c>
      <c r="C21" s="114"/>
      <c r="D21" s="115"/>
      <c r="E21" s="110"/>
      <c r="F21" s="111"/>
      <c r="G21" s="110"/>
      <c r="H21" s="113"/>
      <c r="I21" s="124"/>
      <c r="J21" s="124"/>
      <c r="K21" s="125"/>
      <c r="L21" s="126"/>
      <c r="M21" s="127">
        <f t="shared" si="26"/>
        <v>0</v>
      </c>
      <c r="N21" s="128"/>
      <c r="O21" s="129">
        <f t="shared" si="27"/>
        <v>0</v>
      </c>
      <c r="P21" s="130" t="e">
        <f t="shared" si="28"/>
        <v>#DIV/0!</v>
      </c>
      <c r="Q21" s="135">
        <f t="shared" si="29"/>
        <v>0</v>
      </c>
      <c r="R21" s="136" t="e">
        <f t="shared" si="30"/>
        <v>#DIV/0!</v>
      </c>
      <c r="S21" s="137"/>
    </row>
    <row r="22" spans="1:19">
      <c r="A22" s="106">
        <f t="shared" si="7"/>
        <v>15</v>
      </c>
      <c r="B22" s="107">
        <f t="shared" si="25"/>
        <v>0</v>
      </c>
      <c r="C22" s="114"/>
      <c r="D22" s="115"/>
      <c r="E22" s="110"/>
      <c r="F22" s="111"/>
      <c r="G22" s="110"/>
      <c r="H22" s="113"/>
      <c r="I22" s="124"/>
      <c r="J22" s="124"/>
      <c r="K22" s="125"/>
      <c r="L22" s="126"/>
      <c r="M22" s="127">
        <f t="shared" si="26"/>
        <v>0</v>
      </c>
      <c r="N22" s="128"/>
      <c r="O22" s="129">
        <f t="shared" si="27"/>
        <v>0</v>
      </c>
      <c r="P22" s="130" t="e">
        <f t="shared" si="28"/>
        <v>#DIV/0!</v>
      </c>
      <c r="Q22" s="135">
        <f t="shared" si="29"/>
        <v>0</v>
      </c>
      <c r="R22" s="136" t="e">
        <f t="shared" si="30"/>
        <v>#DIV/0!</v>
      </c>
      <c r="S22" s="137"/>
    </row>
    <row r="23" spans="1:19" ht="15.75" thickBot="1">
      <c r="A23" s="116"/>
      <c r="B23" s="116"/>
      <c r="C23" s="116"/>
      <c r="D23" s="116"/>
      <c r="E23" s="117"/>
      <c r="F23" s="75"/>
      <c r="G23" s="117"/>
      <c r="H23" s="75"/>
      <c r="I23" s="75"/>
      <c r="J23" s="75"/>
      <c r="K23" s="131"/>
      <c r="L23" s="131"/>
      <c r="M23" s="131"/>
      <c r="N23" s="131"/>
      <c r="O23" s="131"/>
      <c r="P23" s="131"/>
      <c r="Q23" s="75"/>
      <c r="R23" s="40"/>
      <c r="S23" s="138"/>
    </row>
    <row r="24" spans="1:19">
      <c r="A24" s="118"/>
      <c r="B24" s="118"/>
      <c r="C24" s="118"/>
      <c r="D24" s="118"/>
      <c r="E24" s="119"/>
      <c r="F24" s="25"/>
      <c r="G24" s="119"/>
      <c r="H24" s="25"/>
      <c r="I24" s="25"/>
      <c r="J24" s="25"/>
      <c r="K24" s="132"/>
      <c r="L24" s="132"/>
      <c r="M24" s="133">
        <f>SUM(M8:M23)</f>
        <v>0</v>
      </c>
      <c r="N24" s="133">
        <f>SUM(N8:N23)</f>
        <v>0</v>
      </c>
      <c r="O24" s="133">
        <f>SUM(O8:O23)</f>
        <v>0</v>
      </c>
      <c r="P24" s="134" t="e">
        <f>AVERAGE(P8:P23)</f>
        <v>#DIV/0!</v>
      </c>
      <c r="Q24" s="139">
        <f>SUM(Q8:Q23)</f>
        <v>0</v>
      </c>
      <c r="R24" s="140"/>
      <c r="S24" s="44"/>
    </row>
  </sheetData>
  <mergeCells count="15">
    <mergeCell ref="S5:S7"/>
    <mergeCell ref="I5:J6"/>
    <mergeCell ref="K5:M6"/>
    <mergeCell ref="N5:N7"/>
    <mergeCell ref="O5:O7"/>
    <mergeCell ref="P5:P7"/>
    <mergeCell ref="Q5:Q7"/>
    <mergeCell ref="R5:R7"/>
    <mergeCell ref="E5:H5"/>
    <mergeCell ref="E6:F6"/>
    <mergeCell ref="G6:H6"/>
    <mergeCell ref="A5:A7"/>
    <mergeCell ref="B5:B7"/>
    <mergeCell ref="C5:C7"/>
    <mergeCell ref="D5:D7"/>
  </mergeCells>
  <hyperlinks>
    <hyperlink ref="S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85" zoomScaleNormal="85" workbookViewId="0">
      <selection activeCell="I36" sqref="I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64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5"/>
      <c r="C1" s="6" t="s">
        <v>144</v>
      </c>
      <c r="D1" s="5"/>
      <c r="E1" s="5"/>
      <c r="F1" s="5"/>
      <c r="G1" s="5"/>
      <c r="H1" s="65"/>
      <c r="I1" s="65"/>
      <c r="J1" s="5"/>
      <c r="K1" s="5"/>
      <c r="L1" s="5"/>
    </row>
    <row r="2" spans="1:12">
      <c r="B2" s="5"/>
      <c r="C2" s="6" t="s">
        <v>213</v>
      </c>
      <c r="D2" s="5"/>
      <c r="E2" s="5"/>
      <c r="F2" s="5"/>
      <c r="G2" s="5"/>
      <c r="H2" s="65"/>
      <c r="I2" s="65"/>
      <c r="J2" s="5"/>
      <c r="K2" s="5"/>
      <c r="L2" s="93" t="s">
        <v>146</v>
      </c>
    </row>
    <row r="3" spans="1:12">
      <c r="B3" s="5"/>
      <c r="C3" s="6" t="str">
        <f>SPJES!E3</f>
        <v>Bulan Juni 2026</v>
      </c>
      <c r="D3" s="5"/>
      <c r="E3" s="5"/>
      <c r="F3" s="5"/>
      <c r="G3" s="5"/>
      <c r="H3" s="65"/>
      <c r="I3" s="65"/>
      <c r="J3" s="5"/>
      <c r="K3" s="5"/>
      <c r="L3" s="5"/>
    </row>
    <row r="4" spans="1:12">
      <c r="B4" s="8"/>
      <c r="C4" s="8">
        <f>SPJES!E4</f>
        <v>46174</v>
      </c>
      <c r="D4" s="5"/>
      <c r="E4" s="5"/>
      <c r="F4" s="5"/>
      <c r="G4" s="5"/>
      <c r="H4" s="65"/>
      <c r="I4" s="65"/>
      <c r="J4" s="5" t="s">
        <v>147</v>
      </c>
      <c r="K4" s="28">
        <f>MAX(K7:K36)</f>
        <v>199.57249999999962</v>
      </c>
      <c r="L4" s="5"/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821" t="s">
        <v>151</v>
      </c>
      <c r="I5" s="821"/>
      <c r="J5" s="747" t="s">
        <v>152</v>
      </c>
      <c r="K5" s="751" t="s">
        <v>153</v>
      </c>
      <c r="L5" s="745" t="s">
        <v>154</v>
      </c>
    </row>
    <row r="6" spans="1:12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66" t="s">
        <v>148</v>
      </c>
      <c r="I6" s="66" t="s">
        <v>149</v>
      </c>
      <c r="J6" s="750"/>
      <c r="K6" s="752"/>
      <c r="L6" s="746"/>
    </row>
    <row r="7" spans="1:12">
      <c r="A7" s="67">
        <v>1</v>
      </c>
      <c r="B7" s="68">
        <f>C4</f>
        <v>46174</v>
      </c>
      <c r="C7" s="69">
        <f>B7</f>
        <v>46174</v>
      </c>
      <c r="D7" s="70">
        <v>0.29166666666666702</v>
      </c>
      <c r="E7" s="69">
        <f>C7+1</f>
        <v>46175</v>
      </c>
      <c r="F7" s="70">
        <v>0.29166666666666702</v>
      </c>
      <c r="G7" s="71">
        <f>IFERROR(((E7-C7)+(F7-D7)),"")</f>
        <v>1</v>
      </c>
      <c r="H7" s="98">
        <v>1800809.52</v>
      </c>
      <c r="I7" s="98">
        <v>1800809.52</v>
      </c>
      <c r="J7" s="72">
        <f t="shared" ref="J7:J12" si="0">I7-H7</f>
        <v>0</v>
      </c>
      <c r="K7" s="86">
        <f t="shared" ref="K7:K12" si="1">J7/24</f>
        <v>0</v>
      </c>
      <c r="L7" s="582" t="s">
        <v>163</v>
      </c>
    </row>
    <row r="8" spans="1:12">
      <c r="A8" s="73">
        <f>A7+1</f>
        <v>2</v>
      </c>
      <c r="B8" s="69">
        <f>B7+1</f>
        <v>46175</v>
      </c>
      <c r="C8" s="69">
        <f>B8</f>
        <v>46175</v>
      </c>
      <c r="D8" s="70">
        <v>0.29166666666666702</v>
      </c>
      <c r="E8" s="69">
        <f>C8+1</f>
        <v>46176</v>
      </c>
      <c r="F8" s="70">
        <v>0.29166666666666702</v>
      </c>
      <c r="G8" s="71">
        <f>IFERROR(((E8-C8)+(F8-D8)),"")</f>
        <v>1</v>
      </c>
      <c r="H8" s="99">
        <f t="shared" ref="H8:H20" si="2">I7</f>
        <v>1800809.52</v>
      </c>
      <c r="I8" s="98">
        <v>1804393.72</v>
      </c>
      <c r="J8" s="72">
        <f t="shared" si="0"/>
        <v>3584.1999999999534</v>
      </c>
      <c r="K8" s="86">
        <f t="shared" si="1"/>
        <v>149.34166666666474</v>
      </c>
      <c r="L8" s="36"/>
    </row>
    <row r="9" spans="1:12">
      <c r="A9" s="73">
        <f t="shared" ref="A9:B24" si="3">A8+1</f>
        <v>3</v>
      </c>
      <c r="B9" s="69">
        <f t="shared" si="3"/>
        <v>46176</v>
      </c>
      <c r="C9" s="69">
        <f t="shared" ref="C9:C34" si="4">B9</f>
        <v>46176</v>
      </c>
      <c r="D9" s="70">
        <v>0.29166666666666702</v>
      </c>
      <c r="E9" s="69">
        <f t="shared" ref="E9:E34" si="5">C9+1</f>
        <v>46177</v>
      </c>
      <c r="F9" s="70">
        <v>0.29166666666666702</v>
      </c>
      <c r="G9" s="71">
        <f t="shared" ref="G9:G34" si="6">IFERROR(((E9-C9)+(F9-D9)),"")</f>
        <v>1</v>
      </c>
      <c r="H9" s="99">
        <f t="shared" si="2"/>
        <v>1804393.72</v>
      </c>
      <c r="I9" s="98">
        <v>1805487.65</v>
      </c>
      <c r="J9" s="72">
        <f t="shared" si="0"/>
        <v>1093.9299999999348</v>
      </c>
      <c r="K9" s="86">
        <f t="shared" si="1"/>
        <v>45.58041666666395</v>
      </c>
      <c r="L9" s="36"/>
    </row>
    <row r="10" spans="1:12">
      <c r="A10" s="73">
        <f t="shared" si="3"/>
        <v>4</v>
      </c>
      <c r="B10" s="69">
        <f t="shared" si="3"/>
        <v>46177</v>
      </c>
      <c r="C10" s="69">
        <f t="shared" si="4"/>
        <v>46177</v>
      </c>
      <c r="D10" s="70">
        <v>0.29166666666666702</v>
      </c>
      <c r="E10" s="69">
        <f t="shared" si="5"/>
        <v>46178</v>
      </c>
      <c r="F10" s="70">
        <v>0.29166666666666702</v>
      </c>
      <c r="G10" s="71">
        <f t="shared" si="6"/>
        <v>1</v>
      </c>
      <c r="H10" s="99">
        <f t="shared" si="2"/>
        <v>1805487.65</v>
      </c>
      <c r="I10" s="98">
        <v>1810239.62</v>
      </c>
      <c r="J10" s="72">
        <f t="shared" si="0"/>
        <v>4751.9700000002049</v>
      </c>
      <c r="K10" s="86">
        <f t="shared" si="1"/>
        <v>197.99875000000853</v>
      </c>
      <c r="L10" s="36"/>
    </row>
    <row r="11" spans="1:12">
      <c r="A11" s="73">
        <f t="shared" si="3"/>
        <v>5</v>
      </c>
      <c r="B11" s="69">
        <f t="shared" si="3"/>
        <v>46178</v>
      </c>
      <c r="C11" s="69">
        <f t="shared" si="4"/>
        <v>46178</v>
      </c>
      <c r="D11" s="70">
        <v>0.29166666666666702</v>
      </c>
      <c r="E11" s="69">
        <f t="shared" si="5"/>
        <v>46179</v>
      </c>
      <c r="F11" s="70">
        <v>0.29166666666666702</v>
      </c>
      <c r="G11" s="71">
        <f t="shared" si="6"/>
        <v>1</v>
      </c>
      <c r="H11" s="99">
        <f t="shared" si="2"/>
        <v>1810239.62</v>
      </c>
      <c r="I11" s="98">
        <v>1810239.62</v>
      </c>
      <c r="J11" s="72">
        <f t="shared" si="0"/>
        <v>0</v>
      </c>
      <c r="K11" s="86">
        <f t="shared" si="1"/>
        <v>0</v>
      </c>
      <c r="L11" s="36" t="s">
        <v>163</v>
      </c>
    </row>
    <row r="12" spans="1:12">
      <c r="A12" s="73">
        <f t="shared" si="3"/>
        <v>6</v>
      </c>
      <c r="B12" s="69">
        <f t="shared" si="3"/>
        <v>46179</v>
      </c>
      <c r="C12" s="69">
        <f t="shared" si="4"/>
        <v>46179</v>
      </c>
      <c r="D12" s="70">
        <v>0.29166666666666702</v>
      </c>
      <c r="E12" s="69">
        <f t="shared" si="5"/>
        <v>46180</v>
      </c>
      <c r="F12" s="70">
        <v>0.29166666666666702</v>
      </c>
      <c r="G12" s="71">
        <f t="shared" si="6"/>
        <v>1</v>
      </c>
      <c r="H12" s="99">
        <f t="shared" si="2"/>
        <v>1810239.62</v>
      </c>
      <c r="I12" s="98">
        <v>1810849.12</v>
      </c>
      <c r="J12" s="72">
        <f t="shared" si="0"/>
        <v>609.5</v>
      </c>
      <c r="K12" s="86">
        <f t="shared" si="1"/>
        <v>25.395833333333332</v>
      </c>
      <c r="L12" s="36"/>
    </row>
    <row r="13" spans="1:12">
      <c r="A13" s="73">
        <f t="shared" si="3"/>
        <v>7</v>
      </c>
      <c r="B13" s="69">
        <f t="shared" si="3"/>
        <v>46180</v>
      </c>
      <c r="C13" s="69">
        <f t="shared" si="4"/>
        <v>46180</v>
      </c>
      <c r="D13" s="70">
        <v>0.29166666666666702</v>
      </c>
      <c r="E13" s="69">
        <f t="shared" si="5"/>
        <v>46181</v>
      </c>
      <c r="F13" s="70">
        <v>0.29166666666666702</v>
      </c>
      <c r="G13" s="71">
        <f t="shared" si="6"/>
        <v>1</v>
      </c>
      <c r="H13" s="99">
        <f t="shared" si="2"/>
        <v>1810849.12</v>
      </c>
      <c r="I13" s="98">
        <v>1811080.35</v>
      </c>
      <c r="J13" s="72">
        <f t="shared" ref="J13" si="7">I13-H13</f>
        <v>231.22999999998137</v>
      </c>
      <c r="K13" s="86">
        <f t="shared" ref="K13" si="8">J13/24</f>
        <v>9.6345833333325572</v>
      </c>
      <c r="L13" s="36"/>
    </row>
    <row r="14" spans="1:12">
      <c r="A14" s="73">
        <f t="shared" si="3"/>
        <v>8</v>
      </c>
      <c r="B14" s="69">
        <f t="shared" si="3"/>
        <v>46181</v>
      </c>
      <c r="C14" s="69">
        <f t="shared" si="4"/>
        <v>46181</v>
      </c>
      <c r="D14" s="70">
        <v>0.29166666666666702</v>
      </c>
      <c r="E14" s="69">
        <f t="shared" si="5"/>
        <v>46182</v>
      </c>
      <c r="F14" s="70">
        <v>0.29166666666666702</v>
      </c>
      <c r="G14" s="71">
        <f t="shared" si="6"/>
        <v>1</v>
      </c>
      <c r="H14" s="99">
        <f t="shared" si="2"/>
        <v>1811080.35</v>
      </c>
      <c r="I14" s="98">
        <v>1815448.32</v>
      </c>
      <c r="J14" s="72">
        <f t="shared" ref="J14" si="9">I14-H14</f>
        <v>4367.9699999999721</v>
      </c>
      <c r="K14" s="86">
        <f t="shared" ref="K14" si="10">J14/24</f>
        <v>181.99874999999884</v>
      </c>
      <c r="L14" s="36"/>
    </row>
    <row r="15" spans="1:12">
      <c r="A15" s="73">
        <f t="shared" si="3"/>
        <v>9</v>
      </c>
      <c r="B15" s="69">
        <f t="shared" si="3"/>
        <v>46182</v>
      </c>
      <c r="C15" s="69">
        <f t="shared" si="4"/>
        <v>46182</v>
      </c>
      <c r="D15" s="70">
        <v>0.29166666666666702</v>
      </c>
      <c r="E15" s="69">
        <f t="shared" si="5"/>
        <v>46183</v>
      </c>
      <c r="F15" s="70">
        <v>0.29166666666666702</v>
      </c>
      <c r="G15" s="71">
        <f t="shared" si="6"/>
        <v>1</v>
      </c>
      <c r="H15" s="99">
        <f t="shared" si="2"/>
        <v>1815448.32</v>
      </c>
      <c r="I15" s="98">
        <v>1816306.96</v>
      </c>
      <c r="J15" s="72">
        <f t="shared" ref="J15:J36" si="11">I15-H15</f>
        <v>858.63999999989755</v>
      </c>
      <c r="K15" s="86">
        <f t="shared" ref="K15:K36" si="12">J15/24</f>
        <v>35.7766666666624</v>
      </c>
      <c r="L15" s="36"/>
    </row>
    <row r="16" spans="1:12">
      <c r="A16" s="73">
        <f t="shared" si="3"/>
        <v>10</v>
      </c>
      <c r="B16" s="69">
        <f t="shared" si="3"/>
        <v>46183</v>
      </c>
      <c r="C16" s="69">
        <f t="shared" si="4"/>
        <v>46183</v>
      </c>
      <c r="D16" s="70">
        <v>0.29166666666666702</v>
      </c>
      <c r="E16" s="69">
        <f t="shared" si="5"/>
        <v>46184</v>
      </c>
      <c r="F16" s="70">
        <v>0.29166666666666702</v>
      </c>
      <c r="G16" s="71">
        <f t="shared" si="6"/>
        <v>1</v>
      </c>
      <c r="H16" s="99">
        <f t="shared" si="2"/>
        <v>1816306.96</v>
      </c>
      <c r="I16" s="98">
        <v>1817996.29</v>
      </c>
      <c r="J16" s="72">
        <f t="shared" si="11"/>
        <v>1689.3300000000745</v>
      </c>
      <c r="K16" s="86">
        <f t="shared" si="12"/>
        <v>70.3887500000031</v>
      </c>
      <c r="L16" s="552"/>
    </row>
    <row r="17" spans="1:14">
      <c r="A17" s="73">
        <f t="shared" si="3"/>
        <v>11</v>
      </c>
      <c r="B17" s="69">
        <f t="shared" si="3"/>
        <v>46184</v>
      </c>
      <c r="C17" s="69">
        <f t="shared" si="4"/>
        <v>46184</v>
      </c>
      <c r="D17" s="70">
        <v>0.29166666666666702</v>
      </c>
      <c r="E17" s="69">
        <f t="shared" si="5"/>
        <v>46185</v>
      </c>
      <c r="F17" s="70">
        <v>0.29166666666666702</v>
      </c>
      <c r="G17" s="71">
        <f t="shared" si="6"/>
        <v>1</v>
      </c>
      <c r="H17" s="99">
        <f t="shared" si="2"/>
        <v>1817996.29</v>
      </c>
      <c r="I17" s="98">
        <v>1821002.12</v>
      </c>
      <c r="J17" s="72">
        <f t="shared" si="11"/>
        <v>3005.8300000000745</v>
      </c>
      <c r="K17" s="86">
        <f t="shared" si="12"/>
        <v>125.24291666666977</v>
      </c>
      <c r="L17" s="36"/>
    </row>
    <row r="18" spans="1:14">
      <c r="A18" s="73">
        <f t="shared" si="3"/>
        <v>12</v>
      </c>
      <c r="B18" s="69">
        <f t="shared" si="3"/>
        <v>46185</v>
      </c>
      <c r="C18" s="69">
        <f t="shared" si="4"/>
        <v>46185</v>
      </c>
      <c r="D18" s="70">
        <v>0.29166666666666702</v>
      </c>
      <c r="E18" s="69">
        <f t="shared" si="5"/>
        <v>46186</v>
      </c>
      <c r="F18" s="70">
        <v>0.29166666666666702</v>
      </c>
      <c r="G18" s="71">
        <f t="shared" si="6"/>
        <v>1</v>
      </c>
      <c r="H18" s="99">
        <f t="shared" si="2"/>
        <v>1821002.12</v>
      </c>
      <c r="I18" s="98">
        <v>1822069.52</v>
      </c>
      <c r="J18" s="72">
        <f t="shared" si="11"/>
        <v>1067.3999999999069</v>
      </c>
      <c r="K18" s="86">
        <f t="shared" si="12"/>
        <v>44.474999999996122</v>
      </c>
      <c r="L18" s="36"/>
      <c r="N18" s="3"/>
    </row>
    <row r="19" spans="1:14">
      <c r="A19" s="73">
        <f t="shared" si="3"/>
        <v>13</v>
      </c>
      <c r="B19" s="69">
        <f t="shared" si="3"/>
        <v>46186</v>
      </c>
      <c r="C19" s="69">
        <f t="shared" si="4"/>
        <v>46186</v>
      </c>
      <c r="D19" s="70">
        <v>0.29166666666666702</v>
      </c>
      <c r="E19" s="69">
        <f t="shared" si="5"/>
        <v>46187</v>
      </c>
      <c r="F19" s="70">
        <v>0.29166666666666702</v>
      </c>
      <c r="G19" s="71">
        <f t="shared" si="6"/>
        <v>1</v>
      </c>
      <c r="H19" s="99">
        <f t="shared" si="2"/>
        <v>1822069.52</v>
      </c>
      <c r="I19" s="98">
        <v>1825056.01</v>
      </c>
      <c r="J19" s="72">
        <f t="shared" si="11"/>
        <v>2986.4899999999907</v>
      </c>
      <c r="K19" s="86">
        <f t="shared" si="12"/>
        <v>124.43708333333295</v>
      </c>
      <c r="L19" s="36"/>
    </row>
    <row r="20" spans="1:14">
      <c r="A20" s="73">
        <f t="shared" si="3"/>
        <v>14</v>
      </c>
      <c r="B20" s="69">
        <f t="shared" si="3"/>
        <v>46187</v>
      </c>
      <c r="C20" s="69">
        <f t="shared" si="4"/>
        <v>46187</v>
      </c>
      <c r="D20" s="70">
        <v>0.29166666666666702</v>
      </c>
      <c r="E20" s="69">
        <f t="shared" si="5"/>
        <v>46188</v>
      </c>
      <c r="F20" s="70">
        <v>0.29166666666666702</v>
      </c>
      <c r="G20" s="71">
        <f t="shared" si="6"/>
        <v>1</v>
      </c>
      <c r="H20" s="99">
        <f t="shared" si="2"/>
        <v>1825056.01</v>
      </c>
      <c r="I20" s="98">
        <v>1825056.01</v>
      </c>
      <c r="J20" s="72">
        <f t="shared" si="11"/>
        <v>0</v>
      </c>
      <c r="K20" s="86">
        <f t="shared" si="12"/>
        <v>0</v>
      </c>
      <c r="L20" s="630" t="s">
        <v>163</v>
      </c>
    </row>
    <row r="21" spans="1:14">
      <c r="A21" s="73">
        <f t="shared" si="3"/>
        <v>15</v>
      </c>
      <c r="B21" s="69">
        <f t="shared" si="3"/>
        <v>46188</v>
      </c>
      <c r="C21" s="69">
        <f t="shared" si="4"/>
        <v>46188</v>
      </c>
      <c r="D21" s="70">
        <v>0.29166666666666702</v>
      </c>
      <c r="E21" s="69">
        <f t="shared" si="5"/>
        <v>46189</v>
      </c>
      <c r="F21" s="70">
        <v>0.29166666666666702</v>
      </c>
      <c r="G21" s="71">
        <f t="shared" si="6"/>
        <v>1</v>
      </c>
      <c r="H21" s="99">
        <f t="shared" ref="H21:H36" si="13">I20</f>
        <v>1825056.01</v>
      </c>
      <c r="I21" s="98">
        <v>1825056.01</v>
      </c>
      <c r="J21" s="72">
        <f t="shared" ref="J21" si="14">I21-H21</f>
        <v>0</v>
      </c>
      <c r="K21" s="86">
        <f t="shared" ref="K21" si="15">J21/24</f>
        <v>0</v>
      </c>
      <c r="L21" s="630" t="s">
        <v>163</v>
      </c>
    </row>
    <row r="22" spans="1:14">
      <c r="A22" s="73">
        <f t="shared" si="3"/>
        <v>16</v>
      </c>
      <c r="B22" s="69">
        <f t="shared" si="3"/>
        <v>46189</v>
      </c>
      <c r="C22" s="69">
        <f t="shared" si="4"/>
        <v>46189</v>
      </c>
      <c r="D22" s="70">
        <v>0.29166666666666702</v>
      </c>
      <c r="E22" s="69">
        <f t="shared" si="5"/>
        <v>46190</v>
      </c>
      <c r="F22" s="70">
        <v>0.29166666666666702</v>
      </c>
      <c r="G22" s="71">
        <f t="shared" si="6"/>
        <v>1</v>
      </c>
      <c r="H22" s="99">
        <f t="shared" si="13"/>
        <v>1825056.01</v>
      </c>
      <c r="I22" s="98">
        <v>1825626.5</v>
      </c>
      <c r="J22" s="72">
        <f t="shared" si="11"/>
        <v>570.48999999999069</v>
      </c>
      <c r="K22" s="86">
        <f t="shared" si="12"/>
        <v>23.770416666666279</v>
      </c>
      <c r="L22" s="36"/>
    </row>
    <row r="23" spans="1:14">
      <c r="A23" s="73">
        <f t="shared" si="3"/>
        <v>17</v>
      </c>
      <c r="B23" s="69">
        <f t="shared" si="3"/>
        <v>46190</v>
      </c>
      <c r="C23" s="69">
        <f t="shared" si="4"/>
        <v>46190</v>
      </c>
      <c r="D23" s="70">
        <v>0.29166666666666702</v>
      </c>
      <c r="E23" s="69">
        <f t="shared" si="5"/>
        <v>46191</v>
      </c>
      <c r="F23" s="70">
        <v>0.29166666666666702</v>
      </c>
      <c r="G23" s="71">
        <f t="shared" si="6"/>
        <v>1</v>
      </c>
      <c r="H23" s="99">
        <f t="shared" si="13"/>
        <v>1825626.5</v>
      </c>
      <c r="I23" s="98">
        <v>1825626.5</v>
      </c>
      <c r="J23" s="72">
        <f t="shared" si="11"/>
        <v>0</v>
      </c>
      <c r="K23" s="86">
        <f t="shared" si="12"/>
        <v>0</v>
      </c>
      <c r="L23" s="630" t="s">
        <v>163</v>
      </c>
    </row>
    <row r="24" spans="1:14">
      <c r="A24" s="73">
        <f t="shared" si="3"/>
        <v>18</v>
      </c>
      <c r="B24" s="69">
        <f t="shared" si="3"/>
        <v>46191</v>
      </c>
      <c r="C24" s="69">
        <f t="shared" si="4"/>
        <v>46191</v>
      </c>
      <c r="D24" s="70">
        <v>0.29166666666666702</v>
      </c>
      <c r="E24" s="69">
        <f t="shared" si="5"/>
        <v>46192</v>
      </c>
      <c r="F24" s="70">
        <v>0.29166666666666702</v>
      </c>
      <c r="G24" s="71">
        <f t="shared" si="6"/>
        <v>1</v>
      </c>
      <c r="H24" s="99">
        <f t="shared" si="13"/>
        <v>1825626.5</v>
      </c>
      <c r="I24" s="98">
        <v>1829649.42</v>
      </c>
      <c r="J24" s="72">
        <f t="shared" si="11"/>
        <v>4022.9199999999255</v>
      </c>
      <c r="K24" s="86">
        <f t="shared" si="12"/>
        <v>167.62166666666357</v>
      </c>
      <c r="L24" s="36"/>
    </row>
    <row r="25" spans="1:14">
      <c r="A25" s="73">
        <f t="shared" ref="A25:B34" si="16">A24+1</f>
        <v>19</v>
      </c>
      <c r="B25" s="69">
        <f>B24+1</f>
        <v>46192</v>
      </c>
      <c r="C25" s="69">
        <f t="shared" si="4"/>
        <v>46192</v>
      </c>
      <c r="D25" s="70">
        <v>0.29166666666666702</v>
      </c>
      <c r="E25" s="69">
        <f t="shared" si="5"/>
        <v>46193</v>
      </c>
      <c r="F25" s="70">
        <v>0.29166666666666702</v>
      </c>
      <c r="G25" s="71">
        <f t="shared" si="6"/>
        <v>1</v>
      </c>
      <c r="H25" s="99">
        <f t="shared" si="13"/>
        <v>1829649.42</v>
      </c>
      <c r="I25" s="98">
        <v>1830995.02</v>
      </c>
      <c r="J25" s="72">
        <f t="shared" ref="J25" si="17">I25-H25</f>
        <v>1345.6000000000931</v>
      </c>
      <c r="K25" s="86">
        <f t="shared" ref="K25" si="18">J25/24</f>
        <v>56.06666666667055</v>
      </c>
      <c r="L25" s="36"/>
    </row>
    <row r="26" spans="1:14">
      <c r="A26" s="73">
        <f t="shared" si="16"/>
        <v>20</v>
      </c>
      <c r="B26" s="69">
        <f>B25+1</f>
        <v>46193</v>
      </c>
      <c r="C26" s="69">
        <f t="shared" si="4"/>
        <v>46193</v>
      </c>
      <c r="D26" s="70">
        <v>0.29166666666666702</v>
      </c>
      <c r="E26" s="69">
        <f t="shared" si="5"/>
        <v>46194</v>
      </c>
      <c r="F26" s="70">
        <v>0.29166666666666702</v>
      </c>
      <c r="G26" s="71">
        <f t="shared" si="6"/>
        <v>1</v>
      </c>
      <c r="H26" s="99">
        <f t="shared" si="13"/>
        <v>1830995.02</v>
      </c>
      <c r="I26" s="98">
        <v>1830995.02</v>
      </c>
      <c r="J26" s="72">
        <f t="shared" si="11"/>
        <v>0</v>
      </c>
      <c r="K26" s="86">
        <f t="shared" si="12"/>
        <v>0</v>
      </c>
      <c r="L26" s="630" t="s">
        <v>163</v>
      </c>
    </row>
    <row r="27" spans="1:14">
      <c r="A27" s="73">
        <f t="shared" si="16"/>
        <v>21</v>
      </c>
      <c r="B27" s="69">
        <f>B26+1</f>
        <v>46194</v>
      </c>
      <c r="C27" s="69">
        <f t="shared" si="4"/>
        <v>46194</v>
      </c>
      <c r="D27" s="70">
        <v>0.29166666666666702</v>
      </c>
      <c r="E27" s="69">
        <f t="shared" si="5"/>
        <v>46195</v>
      </c>
      <c r="F27" s="70">
        <v>0.29166666666666702</v>
      </c>
      <c r="G27" s="71">
        <f t="shared" si="6"/>
        <v>1</v>
      </c>
      <c r="H27" s="99">
        <f t="shared" si="13"/>
        <v>1830995.02</v>
      </c>
      <c r="I27" s="98">
        <v>1830995.02</v>
      </c>
      <c r="J27" s="72">
        <f t="shared" si="11"/>
        <v>0</v>
      </c>
      <c r="K27" s="86">
        <f t="shared" si="12"/>
        <v>0</v>
      </c>
      <c r="L27" s="630" t="s">
        <v>163</v>
      </c>
    </row>
    <row r="28" spans="1:14">
      <c r="A28" s="73">
        <f t="shared" si="16"/>
        <v>22</v>
      </c>
      <c r="B28" s="69">
        <f t="shared" si="16"/>
        <v>46195</v>
      </c>
      <c r="C28" s="69">
        <f t="shared" si="4"/>
        <v>46195</v>
      </c>
      <c r="D28" s="70">
        <v>0.29166666666666702</v>
      </c>
      <c r="E28" s="69">
        <f t="shared" si="5"/>
        <v>46196</v>
      </c>
      <c r="F28" s="70">
        <v>0.29166666666666702</v>
      </c>
      <c r="G28" s="71">
        <f t="shared" si="6"/>
        <v>1</v>
      </c>
      <c r="H28" s="99">
        <f t="shared" si="13"/>
        <v>1830995.02</v>
      </c>
      <c r="I28" s="98">
        <v>1835784.76</v>
      </c>
      <c r="J28" s="72">
        <f t="shared" si="11"/>
        <v>4789.7399999999907</v>
      </c>
      <c r="K28" s="86">
        <f t="shared" si="12"/>
        <v>199.57249999999962</v>
      </c>
      <c r="L28" s="36"/>
    </row>
    <row r="29" spans="1:14">
      <c r="A29" s="73">
        <f t="shared" si="16"/>
        <v>23</v>
      </c>
      <c r="B29" s="69">
        <f t="shared" si="16"/>
        <v>46196</v>
      </c>
      <c r="C29" s="69">
        <f t="shared" si="4"/>
        <v>46196</v>
      </c>
      <c r="D29" s="70">
        <v>0.29166666666666702</v>
      </c>
      <c r="E29" s="69">
        <f t="shared" si="5"/>
        <v>46197</v>
      </c>
      <c r="F29" s="70">
        <v>0.29166666666666702</v>
      </c>
      <c r="G29" s="71">
        <f t="shared" si="6"/>
        <v>1</v>
      </c>
      <c r="H29" s="99">
        <f t="shared" si="13"/>
        <v>1835784.76</v>
      </c>
      <c r="I29" s="98">
        <v>1836910.14</v>
      </c>
      <c r="J29" s="72">
        <f t="shared" si="11"/>
        <v>1125.3799999998882</v>
      </c>
      <c r="K29" s="86">
        <f t="shared" si="12"/>
        <v>46.890833333328679</v>
      </c>
      <c r="L29" s="36"/>
    </row>
    <row r="30" spans="1:14">
      <c r="A30" s="73">
        <f t="shared" si="16"/>
        <v>24</v>
      </c>
      <c r="B30" s="69">
        <f t="shared" si="16"/>
        <v>46197</v>
      </c>
      <c r="C30" s="69">
        <f t="shared" si="4"/>
        <v>46197</v>
      </c>
      <c r="D30" s="70">
        <v>0.29166666666666702</v>
      </c>
      <c r="E30" s="69">
        <f t="shared" si="5"/>
        <v>46198</v>
      </c>
      <c r="F30" s="70">
        <v>0.29166666666666702</v>
      </c>
      <c r="G30" s="71">
        <f t="shared" si="6"/>
        <v>1</v>
      </c>
      <c r="H30" s="99">
        <f t="shared" si="13"/>
        <v>1836910.14</v>
      </c>
      <c r="I30" s="98">
        <v>1839497.81</v>
      </c>
      <c r="J30" s="72">
        <f t="shared" si="11"/>
        <v>2587.6700000001583</v>
      </c>
      <c r="K30" s="86">
        <f t="shared" si="12"/>
        <v>107.81958333333993</v>
      </c>
      <c r="L30" s="561"/>
    </row>
    <row r="31" spans="1:14">
      <c r="A31" s="73">
        <f t="shared" si="16"/>
        <v>25</v>
      </c>
      <c r="B31" s="69">
        <f t="shared" si="16"/>
        <v>46198</v>
      </c>
      <c r="C31" s="69">
        <f t="shared" si="4"/>
        <v>46198</v>
      </c>
      <c r="D31" s="70">
        <v>0.29166666666666702</v>
      </c>
      <c r="E31" s="69">
        <f t="shared" si="5"/>
        <v>46199</v>
      </c>
      <c r="F31" s="70">
        <v>0.29166666666666702</v>
      </c>
      <c r="G31" s="71">
        <f t="shared" si="6"/>
        <v>1</v>
      </c>
      <c r="H31" s="99">
        <f t="shared" si="13"/>
        <v>1839497.81</v>
      </c>
      <c r="I31" s="98">
        <v>1841360.66</v>
      </c>
      <c r="J31" s="72">
        <f t="shared" si="11"/>
        <v>1862.8499999998603</v>
      </c>
      <c r="K31" s="86">
        <f t="shared" si="12"/>
        <v>77.618749999994179</v>
      </c>
      <c r="L31" s="504"/>
    </row>
    <row r="32" spans="1:14">
      <c r="A32" s="73">
        <f t="shared" si="16"/>
        <v>26</v>
      </c>
      <c r="B32" s="69">
        <f t="shared" si="16"/>
        <v>46199</v>
      </c>
      <c r="C32" s="69">
        <f t="shared" si="4"/>
        <v>46199</v>
      </c>
      <c r="D32" s="70">
        <v>0.29166666666666702</v>
      </c>
      <c r="E32" s="69">
        <f t="shared" si="5"/>
        <v>46200</v>
      </c>
      <c r="F32" s="70">
        <v>0.29166666666666702</v>
      </c>
      <c r="G32" s="71">
        <f t="shared" si="6"/>
        <v>1</v>
      </c>
      <c r="H32" s="99">
        <f t="shared" si="13"/>
        <v>1841360.66</v>
      </c>
      <c r="I32" s="99">
        <v>1845036.67</v>
      </c>
      <c r="J32" s="72">
        <f t="shared" si="11"/>
        <v>3676.0100000000093</v>
      </c>
      <c r="K32" s="86">
        <f t="shared" si="12"/>
        <v>153.16708333333372</v>
      </c>
      <c r="L32" s="504"/>
    </row>
    <row r="33" spans="1:12">
      <c r="A33" s="73">
        <f t="shared" si="16"/>
        <v>27</v>
      </c>
      <c r="B33" s="69">
        <f t="shared" si="16"/>
        <v>46200</v>
      </c>
      <c r="C33" s="69">
        <f t="shared" si="4"/>
        <v>46200</v>
      </c>
      <c r="D33" s="70">
        <v>0.29166666666666702</v>
      </c>
      <c r="E33" s="69">
        <f t="shared" si="5"/>
        <v>46201</v>
      </c>
      <c r="F33" s="70">
        <v>0.29166666666666702</v>
      </c>
      <c r="G33" s="71">
        <f t="shared" si="6"/>
        <v>1</v>
      </c>
      <c r="H33" s="99">
        <f t="shared" si="13"/>
        <v>1845036.67</v>
      </c>
      <c r="I33" s="98">
        <v>1845592.62</v>
      </c>
      <c r="J33" s="72">
        <f t="shared" si="11"/>
        <v>555.95000000018626</v>
      </c>
      <c r="K33" s="86">
        <f t="shared" si="12"/>
        <v>23.164583333341096</v>
      </c>
      <c r="L33" s="36"/>
    </row>
    <row r="34" spans="1:12">
      <c r="A34" s="73">
        <f t="shared" si="16"/>
        <v>28</v>
      </c>
      <c r="B34" s="69">
        <f t="shared" si="16"/>
        <v>46201</v>
      </c>
      <c r="C34" s="69">
        <f t="shared" si="4"/>
        <v>46201</v>
      </c>
      <c r="D34" s="70">
        <v>0.29166666666666702</v>
      </c>
      <c r="E34" s="69">
        <f t="shared" si="5"/>
        <v>46202</v>
      </c>
      <c r="F34" s="70">
        <v>0.29166666666666702</v>
      </c>
      <c r="G34" s="71">
        <f t="shared" si="6"/>
        <v>1</v>
      </c>
      <c r="H34" s="99">
        <f t="shared" si="13"/>
        <v>1845592.62</v>
      </c>
      <c r="I34" s="98">
        <v>1846396.43</v>
      </c>
      <c r="J34" s="72">
        <f t="shared" si="11"/>
        <v>803.80999999982305</v>
      </c>
      <c r="K34" s="86">
        <f t="shared" si="12"/>
        <v>33.492083333325958</v>
      </c>
      <c r="L34" s="36"/>
    </row>
    <row r="35" spans="1:12">
      <c r="A35" s="73">
        <f t="shared" ref="A35:B35" si="19">A34+1</f>
        <v>29</v>
      </c>
      <c r="B35" s="69">
        <f t="shared" si="19"/>
        <v>46202</v>
      </c>
      <c r="C35" s="69">
        <f t="shared" ref="C35:C36" si="20">B35</f>
        <v>46202</v>
      </c>
      <c r="D35" s="70">
        <v>0.29166666666666702</v>
      </c>
      <c r="E35" s="69">
        <f t="shared" ref="E35:E36" si="21">C35+1</f>
        <v>46203</v>
      </c>
      <c r="F35" s="70">
        <v>0.29166666666666702</v>
      </c>
      <c r="G35" s="71">
        <f t="shared" ref="G35:G36" si="22">IFERROR(((E35-C35)+(F35-D35)),"")</f>
        <v>1</v>
      </c>
      <c r="H35" s="99">
        <f t="shared" si="13"/>
        <v>1846396.43</v>
      </c>
      <c r="I35" s="98">
        <v>1850050.59</v>
      </c>
      <c r="J35" s="72">
        <f t="shared" si="11"/>
        <v>3654.160000000149</v>
      </c>
      <c r="K35" s="86">
        <f t="shared" si="12"/>
        <v>152.25666666667288</v>
      </c>
      <c r="L35" s="36"/>
    </row>
    <row r="36" spans="1:12">
      <c r="A36" s="73">
        <f t="shared" ref="A36:B36" si="23">A35+1</f>
        <v>30</v>
      </c>
      <c r="B36" s="69">
        <f t="shared" si="23"/>
        <v>46203</v>
      </c>
      <c r="C36" s="69">
        <f t="shared" si="20"/>
        <v>46203</v>
      </c>
      <c r="D36" s="70">
        <v>0.29166666666666702</v>
      </c>
      <c r="E36" s="69">
        <f t="shared" si="21"/>
        <v>46204</v>
      </c>
      <c r="F36" s="70">
        <v>0.29166666666666702</v>
      </c>
      <c r="G36" s="71">
        <f t="shared" si="22"/>
        <v>1</v>
      </c>
      <c r="H36" s="99">
        <f t="shared" si="13"/>
        <v>1850050.59</v>
      </c>
      <c r="I36" s="98">
        <v>1853076.78</v>
      </c>
      <c r="J36" s="72">
        <f t="shared" si="11"/>
        <v>3026.1899999999441</v>
      </c>
      <c r="K36" s="86">
        <f t="shared" si="12"/>
        <v>126.09124999999767</v>
      </c>
      <c r="L36" s="36"/>
    </row>
    <row r="37" spans="1:12">
      <c r="A37" s="73"/>
      <c r="B37" s="69"/>
      <c r="C37" s="69"/>
      <c r="D37" s="70"/>
      <c r="E37" s="69"/>
      <c r="F37" s="70"/>
      <c r="G37" s="71"/>
      <c r="H37" s="98"/>
      <c r="I37" s="98"/>
      <c r="J37" s="72"/>
      <c r="K37" s="86"/>
      <c r="L37" s="3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30</v>
      </c>
      <c r="H38" s="80"/>
      <c r="I38" s="80"/>
      <c r="J38" s="88">
        <f>SUM(J7:J37)</f>
        <v>52267.260000000009</v>
      </c>
      <c r="K38" s="88">
        <f>AVERAGE(K7:K37)</f>
        <v>72.59341666666667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1</v>
      </c>
      <c r="H39" s="84"/>
      <c r="I39" s="84"/>
      <c r="J39" s="84"/>
      <c r="K39" s="84">
        <f>K38/SUMPRODUCT((K7:K37&gt;0)*1)</f>
        <v>3.156235507246377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3" ySplit="6" topLeftCell="D16" activePane="bottomRight" state="frozen"/>
      <selection pane="topRight"/>
      <selection pane="bottomLeft"/>
      <selection pane="bottomRight" activeCell="I36" sqref="I36:L3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64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5"/>
      <c r="C1" s="6" t="s">
        <v>144</v>
      </c>
      <c r="D1" s="5"/>
      <c r="E1" s="5"/>
      <c r="F1" s="5"/>
      <c r="G1" s="5"/>
      <c r="H1" s="65"/>
      <c r="I1" s="65"/>
      <c r="J1" s="5"/>
      <c r="K1" s="5"/>
      <c r="L1" s="5"/>
    </row>
    <row r="2" spans="1:12">
      <c r="B2" s="5"/>
      <c r="C2" s="6" t="s">
        <v>214</v>
      </c>
      <c r="D2" s="5"/>
      <c r="E2" s="5"/>
      <c r="F2" s="5"/>
      <c r="G2" s="5"/>
      <c r="H2" s="65"/>
      <c r="I2" s="65"/>
      <c r="J2" s="5"/>
      <c r="K2" s="5"/>
      <c r="L2" s="93" t="s">
        <v>146</v>
      </c>
    </row>
    <row r="3" spans="1:12">
      <c r="B3" s="5"/>
      <c r="C3" s="6" t="str">
        <f>GFATOM!C3</f>
        <v>Bulan Juni 2026</v>
      </c>
      <c r="D3" s="5"/>
      <c r="E3" s="5"/>
      <c r="F3" s="5"/>
      <c r="G3" s="5"/>
      <c r="H3" s="65"/>
      <c r="I3" s="65"/>
      <c r="J3" s="5"/>
      <c r="K3" s="5"/>
      <c r="L3" s="5"/>
    </row>
    <row r="4" spans="1:12">
      <c r="B4" s="8"/>
      <c r="C4" s="8">
        <f>GFATOM!C4</f>
        <v>46174</v>
      </c>
      <c r="D4" s="5"/>
      <c r="E4" s="5"/>
      <c r="F4" s="5"/>
      <c r="G4" s="5"/>
      <c r="H4" s="65"/>
      <c r="I4" s="65"/>
      <c r="J4" s="5" t="s">
        <v>147</v>
      </c>
      <c r="K4" s="28">
        <f>MAX(K7:K36)</f>
        <v>49.210500000001048</v>
      </c>
      <c r="L4" s="5"/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821" t="s">
        <v>151</v>
      </c>
      <c r="I5" s="821"/>
      <c r="J5" s="747" t="s">
        <v>152</v>
      </c>
      <c r="K5" s="751" t="s">
        <v>153</v>
      </c>
      <c r="L5" s="745" t="s">
        <v>154</v>
      </c>
    </row>
    <row r="6" spans="1:12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66" t="s">
        <v>148</v>
      </c>
      <c r="I6" s="66" t="s">
        <v>149</v>
      </c>
      <c r="J6" s="750"/>
      <c r="K6" s="752"/>
      <c r="L6" s="746"/>
    </row>
    <row r="7" spans="1:12">
      <c r="A7" s="67">
        <v>1</v>
      </c>
      <c r="B7" s="68">
        <f>C7</f>
        <v>46174</v>
      </c>
      <c r="C7" s="69">
        <f>C4</f>
        <v>46174</v>
      </c>
      <c r="D7" s="70">
        <v>0.29166666666666702</v>
      </c>
      <c r="E7" s="69">
        <f>C7+1</f>
        <v>46175</v>
      </c>
      <c r="F7" s="70">
        <v>0.29166666666666702</v>
      </c>
      <c r="G7" s="71">
        <f>IFERROR(((E7-C7)+(F7-D7)),"")</f>
        <v>1</v>
      </c>
      <c r="H7" s="98">
        <v>904675.17099999997</v>
      </c>
      <c r="I7" s="98">
        <v>904675.17099999997</v>
      </c>
      <c r="J7" s="72">
        <f>I7-H7</f>
        <v>0</v>
      </c>
      <c r="K7" s="86">
        <f>J7/24</f>
        <v>0</v>
      </c>
      <c r="L7" s="582" t="s">
        <v>163</v>
      </c>
    </row>
    <row r="8" spans="1:12">
      <c r="A8" s="73">
        <f>A7+1</f>
        <v>2</v>
      </c>
      <c r="B8" s="69">
        <f t="shared" ref="B8:B34" si="0">C8</f>
        <v>46175</v>
      </c>
      <c r="C8" s="69">
        <f>E7</f>
        <v>46175</v>
      </c>
      <c r="D8" s="70">
        <v>0.29166666666666702</v>
      </c>
      <c r="E8" s="69">
        <f>C8+1</f>
        <v>46176</v>
      </c>
      <c r="F8" s="70">
        <v>0.29166666666666702</v>
      </c>
      <c r="G8" s="71">
        <f>IFERROR(((E8-C8)+(F8-D8)),"")</f>
        <v>1</v>
      </c>
      <c r="H8" s="98">
        <f>I7</f>
        <v>904675.17099999997</v>
      </c>
      <c r="I8" s="98">
        <v>904675.17099999997</v>
      </c>
      <c r="J8" s="72">
        <f>I8-H8</f>
        <v>0</v>
      </c>
      <c r="K8" s="86">
        <f>J8/24</f>
        <v>0</v>
      </c>
      <c r="L8" s="596" t="s">
        <v>163</v>
      </c>
    </row>
    <row r="9" spans="1:12">
      <c r="A9" s="73">
        <f t="shared" ref="A9:A24" si="1">A8+1</f>
        <v>3</v>
      </c>
      <c r="B9" s="69">
        <f t="shared" si="0"/>
        <v>46176</v>
      </c>
      <c r="C9" s="69">
        <f t="shared" ref="C9:C34" si="2">E8</f>
        <v>46176</v>
      </c>
      <c r="D9" s="70">
        <v>0.29166666666666702</v>
      </c>
      <c r="E9" s="69">
        <f t="shared" ref="E9:E34" si="3">C9+1</f>
        <v>46177</v>
      </c>
      <c r="F9" s="70">
        <v>0.29166666666666702</v>
      </c>
      <c r="G9" s="71">
        <f t="shared" ref="G9:G34" si="4">IFERROR(((E9-C9)+(F9-D9)),"")</f>
        <v>1</v>
      </c>
      <c r="H9" s="98">
        <f>I8</f>
        <v>904675.17099999997</v>
      </c>
      <c r="I9" s="98">
        <v>904675.17099999997</v>
      </c>
      <c r="J9" s="72">
        <f>I9-H9</f>
        <v>0</v>
      </c>
      <c r="K9" s="86">
        <f>J9/24</f>
        <v>0</v>
      </c>
      <c r="L9" s="596" t="s">
        <v>163</v>
      </c>
    </row>
    <row r="10" spans="1:12">
      <c r="A10" s="73">
        <f t="shared" si="1"/>
        <v>4</v>
      </c>
      <c r="B10" s="69">
        <f t="shared" si="0"/>
        <v>46177</v>
      </c>
      <c r="C10" s="69">
        <f t="shared" si="2"/>
        <v>46177</v>
      </c>
      <c r="D10" s="70">
        <v>0.29166666666666702</v>
      </c>
      <c r="E10" s="69">
        <f t="shared" si="3"/>
        <v>46178</v>
      </c>
      <c r="F10" s="70">
        <v>0.29166666666666702</v>
      </c>
      <c r="G10" s="71">
        <f t="shared" si="4"/>
        <v>1</v>
      </c>
      <c r="H10" s="98">
        <f>I9</f>
        <v>904675.17099999997</v>
      </c>
      <c r="I10" s="98">
        <v>904675.17099999997</v>
      </c>
      <c r="J10" s="72">
        <f t="shared" ref="J10" si="5">I10-H10</f>
        <v>0</v>
      </c>
      <c r="K10" s="86">
        <f t="shared" ref="K10" si="6">J10/24</f>
        <v>0</v>
      </c>
      <c r="L10" s="596" t="s">
        <v>163</v>
      </c>
    </row>
    <row r="11" spans="1:12">
      <c r="A11" s="73">
        <f t="shared" si="1"/>
        <v>5</v>
      </c>
      <c r="B11" s="69">
        <f t="shared" si="0"/>
        <v>46178</v>
      </c>
      <c r="C11" s="69">
        <f t="shared" si="2"/>
        <v>46178</v>
      </c>
      <c r="D11" s="70">
        <v>0.29166666666666702</v>
      </c>
      <c r="E11" s="69">
        <f t="shared" si="3"/>
        <v>46179</v>
      </c>
      <c r="F11" s="70">
        <v>0.29166666666666702</v>
      </c>
      <c r="G11" s="71">
        <f t="shared" si="4"/>
        <v>1</v>
      </c>
      <c r="H11" s="98">
        <f>I10</f>
        <v>904675.17099999997</v>
      </c>
      <c r="I11" s="98">
        <v>904675.17099999997</v>
      </c>
      <c r="J11" s="72">
        <f t="shared" ref="J11" si="7">I11-H11</f>
        <v>0</v>
      </c>
      <c r="K11" s="86">
        <f t="shared" ref="K11" si="8">J11/24</f>
        <v>0</v>
      </c>
      <c r="L11" s="596" t="s">
        <v>163</v>
      </c>
    </row>
    <row r="12" spans="1:12">
      <c r="A12" s="73">
        <f t="shared" si="1"/>
        <v>6</v>
      </c>
      <c r="B12" s="69">
        <f t="shared" si="0"/>
        <v>46179</v>
      </c>
      <c r="C12" s="69">
        <f t="shared" si="2"/>
        <v>46179</v>
      </c>
      <c r="D12" s="70">
        <v>0.29166666666666702</v>
      </c>
      <c r="E12" s="69">
        <f t="shared" si="3"/>
        <v>46180</v>
      </c>
      <c r="F12" s="70">
        <v>0.29166666666666702</v>
      </c>
      <c r="G12" s="71">
        <f t="shared" si="4"/>
        <v>1</v>
      </c>
      <c r="H12" s="98">
        <f t="shared" ref="H12:H14" si="9">I11</f>
        <v>904675.17099999997</v>
      </c>
      <c r="I12" s="98">
        <v>904675.17099999997</v>
      </c>
      <c r="J12" s="72">
        <f t="shared" ref="J12:J13" si="10">I12-H12</f>
        <v>0</v>
      </c>
      <c r="K12" s="86">
        <f t="shared" ref="K12:K13" si="11">J12/24</f>
        <v>0</v>
      </c>
      <c r="L12" s="596" t="s">
        <v>163</v>
      </c>
    </row>
    <row r="13" spans="1:12">
      <c r="A13" s="73">
        <f t="shared" si="1"/>
        <v>7</v>
      </c>
      <c r="B13" s="69">
        <f t="shared" si="0"/>
        <v>46180</v>
      </c>
      <c r="C13" s="69">
        <f t="shared" si="2"/>
        <v>46180</v>
      </c>
      <c r="D13" s="70">
        <v>0.29166666666666702</v>
      </c>
      <c r="E13" s="69">
        <f t="shared" si="3"/>
        <v>46181</v>
      </c>
      <c r="F13" s="70">
        <v>0.29166666666666702</v>
      </c>
      <c r="G13" s="71">
        <f t="shared" si="4"/>
        <v>1</v>
      </c>
      <c r="H13" s="98">
        <f t="shared" si="9"/>
        <v>904675.17099999997</v>
      </c>
      <c r="I13" s="98">
        <v>904675.17099999997</v>
      </c>
      <c r="J13" s="72">
        <f t="shared" si="10"/>
        <v>0</v>
      </c>
      <c r="K13" s="86">
        <f t="shared" si="11"/>
        <v>0</v>
      </c>
      <c r="L13" s="596" t="s">
        <v>163</v>
      </c>
    </row>
    <row r="14" spans="1:12">
      <c r="A14" s="73">
        <f t="shared" si="1"/>
        <v>8</v>
      </c>
      <c r="B14" s="69">
        <f t="shared" si="0"/>
        <v>46181</v>
      </c>
      <c r="C14" s="69">
        <f t="shared" si="2"/>
        <v>46181</v>
      </c>
      <c r="D14" s="70">
        <v>0.29166666666666702</v>
      </c>
      <c r="E14" s="69">
        <f t="shared" si="3"/>
        <v>46182</v>
      </c>
      <c r="F14" s="70">
        <v>0.29166666666666702</v>
      </c>
      <c r="G14" s="71">
        <f t="shared" si="4"/>
        <v>1</v>
      </c>
      <c r="H14" s="98">
        <f t="shared" si="9"/>
        <v>904675.17099999997</v>
      </c>
      <c r="I14" s="98">
        <v>904675.17099999997</v>
      </c>
      <c r="J14" s="72">
        <f t="shared" ref="J14" si="12">I14-H14</f>
        <v>0</v>
      </c>
      <c r="K14" s="86">
        <f t="shared" ref="K14" si="13">J14/24</f>
        <v>0</v>
      </c>
      <c r="L14" s="596" t="s">
        <v>163</v>
      </c>
    </row>
    <row r="15" spans="1:12">
      <c r="A15" s="73">
        <f t="shared" si="1"/>
        <v>9</v>
      </c>
      <c r="B15" s="69">
        <f t="shared" si="0"/>
        <v>46182</v>
      </c>
      <c r="C15" s="69">
        <f t="shared" si="2"/>
        <v>46182</v>
      </c>
      <c r="D15" s="70">
        <v>0.29166666666666702</v>
      </c>
      <c r="E15" s="69">
        <f t="shared" si="3"/>
        <v>46183</v>
      </c>
      <c r="F15" s="70">
        <v>0.29166666666666702</v>
      </c>
      <c r="G15" s="71">
        <f t="shared" si="4"/>
        <v>1</v>
      </c>
      <c r="H15" s="98">
        <f t="shared" ref="H15:H16" si="14">I14</f>
        <v>904675.17099999997</v>
      </c>
      <c r="I15" s="98">
        <v>904675.17099999997</v>
      </c>
      <c r="J15" s="72">
        <f t="shared" ref="J15" si="15">I15-H15</f>
        <v>0</v>
      </c>
      <c r="K15" s="86">
        <f t="shared" ref="K15" si="16">J15/24</f>
        <v>0</v>
      </c>
      <c r="L15" s="596" t="s">
        <v>163</v>
      </c>
    </row>
    <row r="16" spans="1:12">
      <c r="A16" s="73">
        <f t="shared" si="1"/>
        <v>10</v>
      </c>
      <c r="B16" s="69">
        <f t="shared" si="0"/>
        <v>46183</v>
      </c>
      <c r="C16" s="69">
        <f t="shared" si="2"/>
        <v>46183</v>
      </c>
      <c r="D16" s="70">
        <v>0.29166666666666702</v>
      </c>
      <c r="E16" s="69">
        <f t="shared" si="3"/>
        <v>46184</v>
      </c>
      <c r="F16" s="70">
        <v>0.29166666666666702</v>
      </c>
      <c r="G16" s="71">
        <f t="shared" si="4"/>
        <v>1</v>
      </c>
      <c r="H16" s="98">
        <f t="shared" si="14"/>
        <v>904675.17099999997</v>
      </c>
      <c r="I16" s="98">
        <v>904675.17099999997</v>
      </c>
      <c r="J16" s="72">
        <f t="shared" ref="J16" si="17">I16-H16</f>
        <v>0</v>
      </c>
      <c r="K16" s="86">
        <f t="shared" ref="K16" si="18">J16/24</f>
        <v>0</v>
      </c>
      <c r="L16" s="596" t="s">
        <v>163</v>
      </c>
    </row>
    <row r="17" spans="1:14">
      <c r="A17" s="73">
        <f t="shared" si="1"/>
        <v>11</v>
      </c>
      <c r="B17" s="69">
        <f t="shared" si="0"/>
        <v>46184</v>
      </c>
      <c r="C17" s="69">
        <f t="shared" si="2"/>
        <v>46184</v>
      </c>
      <c r="D17" s="70">
        <v>0.29166666666666702</v>
      </c>
      <c r="E17" s="69">
        <f t="shared" si="3"/>
        <v>46185</v>
      </c>
      <c r="F17" s="70">
        <v>0.29166666666666702</v>
      </c>
      <c r="G17" s="71">
        <f t="shared" si="4"/>
        <v>1</v>
      </c>
      <c r="H17" s="98">
        <f t="shared" ref="H17" si="19">I16</f>
        <v>904675.17099999997</v>
      </c>
      <c r="I17" s="98">
        <v>904675.17099999997</v>
      </c>
      <c r="J17" s="72">
        <f t="shared" ref="J17" si="20">I17-H17</f>
        <v>0</v>
      </c>
      <c r="K17" s="86">
        <f t="shared" ref="K17" si="21">J17/24</f>
        <v>0</v>
      </c>
      <c r="L17" s="596" t="s">
        <v>163</v>
      </c>
    </row>
    <row r="18" spans="1:14">
      <c r="A18" s="73">
        <f t="shared" si="1"/>
        <v>12</v>
      </c>
      <c r="B18" s="69">
        <f t="shared" si="0"/>
        <v>46185</v>
      </c>
      <c r="C18" s="69">
        <f t="shared" si="2"/>
        <v>46185</v>
      </c>
      <c r="D18" s="70">
        <v>0.29166666666666702</v>
      </c>
      <c r="E18" s="69">
        <f t="shared" si="3"/>
        <v>46186</v>
      </c>
      <c r="F18" s="70">
        <v>0.29166666666666702</v>
      </c>
      <c r="G18" s="71">
        <f t="shared" si="4"/>
        <v>1</v>
      </c>
      <c r="H18" s="98">
        <f t="shared" ref="H18" si="22">I17</f>
        <v>904675.17099999997</v>
      </c>
      <c r="I18" s="98">
        <v>904675.17099999997</v>
      </c>
      <c r="J18" s="72">
        <f t="shared" ref="J18" si="23">I18-H18</f>
        <v>0</v>
      </c>
      <c r="K18" s="86">
        <f t="shared" ref="K18" si="24">J18/24</f>
        <v>0</v>
      </c>
      <c r="L18" s="596" t="s">
        <v>163</v>
      </c>
      <c r="N18" s="3"/>
    </row>
    <row r="19" spans="1:14">
      <c r="A19" s="73">
        <f t="shared" si="1"/>
        <v>13</v>
      </c>
      <c r="B19" s="69">
        <f t="shared" si="0"/>
        <v>46186</v>
      </c>
      <c r="C19" s="69">
        <f t="shared" si="2"/>
        <v>46186</v>
      </c>
      <c r="D19" s="70">
        <v>0.29166666666666702</v>
      </c>
      <c r="E19" s="69">
        <f t="shared" si="3"/>
        <v>46187</v>
      </c>
      <c r="F19" s="70">
        <v>0.29166666666666702</v>
      </c>
      <c r="G19" s="71">
        <f t="shared" si="4"/>
        <v>1</v>
      </c>
      <c r="H19" s="98">
        <f t="shared" ref="H19" si="25">I18</f>
        <v>904675.17099999997</v>
      </c>
      <c r="I19" s="98">
        <v>904675.17099999997</v>
      </c>
      <c r="J19" s="72">
        <f t="shared" ref="J19" si="26">I19-H19</f>
        <v>0</v>
      </c>
      <c r="K19" s="86">
        <f t="shared" ref="K19" si="27">J19/24</f>
        <v>0</v>
      </c>
      <c r="L19" s="596" t="s">
        <v>163</v>
      </c>
    </row>
    <row r="20" spans="1:14">
      <c r="A20" s="73">
        <f t="shared" si="1"/>
        <v>14</v>
      </c>
      <c r="B20" s="69">
        <f t="shared" si="0"/>
        <v>46187</v>
      </c>
      <c r="C20" s="69">
        <f t="shared" si="2"/>
        <v>46187</v>
      </c>
      <c r="D20" s="70">
        <v>0.29166666666666702</v>
      </c>
      <c r="E20" s="69">
        <f t="shared" si="3"/>
        <v>46188</v>
      </c>
      <c r="F20" s="70">
        <v>0.29166666666666702</v>
      </c>
      <c r="G20" s="71">
        <f t="shared" si="4"/>
        <v>1</v>
      </c>
      <c r="H20" s="98">
        <f t="shared" ref="H20:H31" si="28">I19</f>
        <v>904675.17099999997</v>
      </c>
      <c r="I20" s="98">
        <v>904675.17099999997</v>
      </c>
      <c r="J20" s="72">
        <f t="shared" ref="J20" si="29">I20-H20</f>
        <v>0</v>
      </c>
      <c r="K20" s="86">
        <f t="shared" ref="K20" si="30">J20/24</f>
        <v>0</v>
      </c>
      <c r="L20" s="596" t="s">
        <v>163</v>
      </c>
    </row>
    <row r="21" spans="1:14">
      <c r="A21" s="73">
        <f t="shared" si="1"/>
        <v>15</v>
      </c>
      <c r="B21" s="69">
        <f t="shared" si="0"/>
        <v>46188</v>
      </c>
      <c r="C21" s="69">
        <f t="shared" si="2"/>
        <v>46188</v>
      </c>
      <c r="D21" s="70">
        <v>0.29166666666666702</v>
      </c>
      <c r="E21" s="69">
        <f t="shared" si="3"/>
        <v>46189</v>
      </c>
      <c r="F21" s="70">
        <v>0.29166666666666702</v>
      </c>
      <c r="G21" s="71">
        <f t="shared" si="4"/>
        <v>1</v>
      </c>
      <c r="H21" s="98">
        <f t="shared" si="28"/>
        <v>904675.17099999997</v>
      </c>
      <c r="I21" s="98">
        <v>905117.027</v>
      </c>
      <c r="J21" s="72">
        <f t="shared" ref="J21" si="31">I21-H21</f>
        <v>441.85600000002887</v>
      </c>
      <c r="K21" s="86">
        <f t="shared" ref="K21" si="32">J21/24</f>
        <v>18.410666666667868</v>
      </c>
      <c r="L21" s="596"/>
    </row>
    <row r="22" spans="1:14">
      <c r="A22" s="73">
        <f t="shared" si="1"/>
        <v>16</v>
      </c>
      <c r="B22" s="69">
        <f t="shared" si="0"/>
        <v>46189</v>
      </c>
      <c r="C22" s="69">
        <f t="shared" si="2"/>
        <v>46189</v>
      </c>
      <c r="D22" s="70">
        <v>0.29166666666666702</v>
      </c>
      <c r="E22" s="69">
        <f t="shared" si="3"/>
        <v>46190</v>
      </c>
      <c r="F22" s="70">
        <v>0.29166666666666702</v>
      </c>
      <c r="G22" s="71">
        <f t="shared" si="4"/>
        <v>1</v>
      </c>
      <c r="H22" s="98">
        <f t="shared" si="28"/>
        <v>905117.027</v>
      </c>
      <c r="I22" s="98">
        <v>906068.772</v>
      </c>
      <c r="J22" s="72">
        <f t="shared" ref="J22" si="33">I22-H22</f>
        <v>951.74499999999534</v>
      </c>
      <c r="K22" s="86">
        <f t="shared" ref="K22" si="34">J22/24</f>
        <v>39.656041666666475</v>
      </c>
      <c r="L22" s="549"/>
    </row>
    <row r="23" spans="1:14">
      <c r="A23" s="73">
        <f t="shared" si="1"/>
        <v>17</v>
      </c>
      <c r="B23" s="69">
        <f t="shared" si="0"/>
        <v>46190</v>
      </c>
      <c r="C23" s="69">
        <f t="shared" si="2"/>
        <v>46190</v>
      </c>
      <c r="D23" s="70">
        <v>0.29166666666666702</v>
      </c>
      <c r="E23" s="69">
        <f t="shared" si="3"/>
        <v>46191</v>
      </c>
      <c r="F23" s="70">
        <v>0.29166666666666702</v>
      </c>
      <c r="G23" s="71">
        <f t="shared" si="4"/>
        <v>1</v>
      </c>
      <c r="H23" s="98">
        <f t="shared" si="28"/>
        <v>906068.772</v>
      </c>
      <c r="I23" s="98">
        <v>907103.4</v>
      </c>
      <c r="J23" s="72">
        <f t="shared" ref="J23" si="35">I23-H23</f>
        <v>1034.6280000000261</v>
      </c>
      <c r="K23" s="86">
        <f t="shared" ref="K23" si="36">J23/24</f>
        <v>43.109500000001084</v>
      </c>
      <c r="L23" s="549"/>
    </row>
    <row r="24" spans="1:14">
      <c r="A24" s="73">
        <f t="shared" si="1"/>
        <v>18</v>
      </c>
      <c r="B24" s="69">
        <f t="shared" si="0"/>
        <v>46191</v>
      </c>
      <c r="C24" s="69">
        <f t="shared" si="2"/>
        <v>46191</v>
      </c>
      <c r="D24" s="70">
        <v>0.29166666666666702</v>
      </c>
      <c r="E24" s="69">
        <f t="shared" si="3"/>
        <v>46192</v>
      </c>
      <c r="F24" s="70">
        <v>0.29166666666666702</v>
      </c>
      <c r="G24" s="71">
        <f t="shared" si="4"/>
        <v>1</v>
      </c>
      <c r="H24" s="98">
        <f t="shared" si="28"/>
        <v>907103.4</v>
      </c>
      <c r="I24" s="98">
        <v>908284.45200000005</v>
      </c>
      <c r="J24" s="72">
        <f t="shared" ref="J24:J35" si="37">I24-H24</f>
        <v>1181.0520000000251</v>
      </c>
      <c r="K24" s="86">
        <f t="shared" ref="K24:K35" si="38">J24/24</f>
        <v>49.210500000001048</v>
      </c>
      <c r="L24" s="549"/>
    </row>
    <row r="25" spans="1:14">
      <c r="A25" s="73">
        <f t="shared" ref="A25:A36" si="39">A24+1</f>
        <v>19</v>
      </c>
      <c r="B25" s="69">
        <f t="shared" si="0"/>
        <v>46192</v>
      </c>
      <c r="C25" s="69">
        <f t="shared" si="2"/>
        <v>46192</v>
      </c>
      <c r="D25" s="70">
        <v>0.29166666666666702</v>
      </c>
      <c r="E25" s="69">
        <f t="shared" si="3"/>
        <v>46193</v>
      </c>
      <c r="F25" s="70">
        <v>0.29166666666666702</v>
      </c>
      <c r="G25" s="71">
        <f t="shared" si="4"/>
        <v>1</v>
      </c>
      <c r="H25" s="98">
        <f t="shared" si="28"/>
        <v>908284.45200000005</v>
      </c>
      <c r="I25" s="98">
        <v>909257.59900000005</v>
      </c>
      <c r="J25" s="72">
        <f t="shared" si="37"/>
        <v>973.14699999999721</v>
      </c>
      <c r="K25" s="86">
        <f t="shared" si="38"/>
        <v>40.547791666666548</v>
      </c>
      <c r="L25" s="549"/>
    </row>
    <row r="26" spans="1:14">
      <c r="A26" s="73">
        <f t="shared" si="39"/>
        <v>20</v>
      </c>
      <c r="B26" s="69">
        <f t="shared" si="0"/>
        <v>46193</v>
      </c>
      <c r="C26" s="69">
        <f t="shared" si="2"/>
        <v>46193</v>
      </c>
      <c r="D26" s="70">
        <v>0.70833333333333304</v>
      </c>
      <c r="E26" s="69">
        <f t="shared" si="3"/>
        <v>46194</v>
      </c>
      <c r="F26" s="70">
        <v>0.29166666666666702</v>
      </c>
      <c r="G26" s="71">
        <f t="shared" si="4"/>
        <v>0.58333333333333393</v>
      </c>
      <c r="H26" s="98">
        <f t="shared" si="28"/>
        <v>909257.59900000005</v>
      </c>
      <c r="I26" s="98">
        <v>909971.701</v>
      </c>
      <c r="J26" s="72">
        <f t="shared" si="37"/>
        <v>714.1019999999553</v>
      </c>
      <c r="K26" s="86">
        <f t="shared" si="38"/>
        <v>29.754249999998137</v>
      </c>
      <c r="L26" s="549"/>
    </row>
    <row r="27" spans="1:14">
      <c r="A27" s="73">
        <f t="shared" si="39"/>
        <v>21</v>
      </c>
      <c r="B27" s="69">
        <f t="shared" si="0"/>
        <v>46194</v>
      </c>
      <c r="C27" s="69">
        <f t="shared" si="2"/>
        <v>46194</v>
      </c>
      <c r="D27" s="70">
        <v>0.29166666666666702</v>
      </c>
      <c r="E27" s="69">
        <f t="shared" si="3"/>
        <v>46195</v>
      </c>
      <c r="F27" s="70">
        <v>0.29166666666666702</v>
      </c>
      <c r="G27" s="71">
        <f t="shared" si="4"/>
        <v>1</v>
      </c>
      <c r="H27" s="98">
        <f t="shared" si="28"/>
        <v>909971.701</v>
      </c>
      <c r="I27" s="98">
        <v>910352.72100000002</v>
      </c>
      <c r="J27" s="72">
        <f t="shared" si="37"/>
        <v>381.02000000001863</v>
      </c>
      <c r="K27" s="86">
        <f t="shared" si="38"/>
        <v>15.875833333334109</v>
      </c>
      <c r="L27" s="549"/>
    </row>
    <row r="28" spans="1:14">
      <c r="A28" s="73">
        <f t="shared" si="39"/>
        <v>22</v>
      </c>
      <c r="B28" s="69">
        <f t="shared" si="0"/>
        <v>46195</v>
      </c>
      <c r="C28" s="69">
        <f t="shared" si="2"/>
        <v>46195</v>
      </c>
      <c r="D28" s="70">
        <v>0.29166666666666702</v>
      </c>
      <c r="E28" s="69">
        <f t="shared" si="3"/>
        <v>46196</v>
      </c>
      <c r="F28" s="70">
        <v>0.29166666666666702</v>
      </c>
      <c r="G28" s="71">
        <f t="shared" si="4"/>
        <v>1</v>
      </c>
      <c r="H28" s="98">
        <f t="shared" si="28"/>
        <v>910352.72100000002</v>
      </c>
      <c r="I28" s="98">
        <v>910352.72100000002</v>
      </c>
      <c r="J28" s="72">
        <f t="shared" ref="J28" si="40">I28-H28</f>
        <v>0</v>
      </c>
      <c r="K28" s="86">
        <f t="shared" ref="K28" si="41">J28/24</f>
        <v>0</v>
      </c>
      <c r="L28" s="596" t="s">
        <v>163</v>
      </c>
    </row>
    <row r="29" spans="1:14">
      <c r="A29" s="73">
        <f t="shared" si="39"/>
        <v>23</v>
      </c>
      <c r="B29" s="69">
        <f t="shared" si="0"/>
        <v>46196</v>
      </c>
      <c r="C29" s="69">
        <f t="shared" si="2"/>
        <v>46196</v>
      </c>
      <c r="D29" s="70">
        <v>0.29166666666666702</v>
      </c>
      <c r="E29" s="69">
        <f t="shared" si="3"/>
        <v>46197</v>
      </c>
      <c r="F29" s="70">
        <v>0.29166666666666702</v>
      </c>
      <c r="G29" s="71">
        <f t="shared" si="4"/>
        <v>1</v>
      </c>
      <c r="H29" s="98">
        <f t="shared" si="28"/>
        <v>910352.72100000002</v>
      </c>
      <c r="I29" s="98">
        <v>910352.72100000002</v>
      </c>
      <c r="J29" s="72">
        <f t="shared" ref="J29" si="42">I29-H29</f>
        <v>0</v>
      </c>
      <c r="K29" s="86">
        <f t="shared" ref="K29" si="43">J29/24</f>
        <v>0</v>
      </c>
      <c r="L29" s="596" t="s">
        <v>163</v>
      </c>
    </row>
    <row r="30" spans="1:14">
      <c r="A30" s="73">
        <f t="shared" si="39"/>
        <v>24</v>
      </c>
      <c r="B30" s="69">
        <f t="shared" si="0"/>
        <v>46197</v>
      </c>
      <c r="C30" s="69">
        <f t="shared" si="2"/>
        <v>46197</v>
      </c>
      <c r="D30" s="70">
        <v>0.29166666666666702</v>
      </c>
      <c r="E30" s="69">
        <f t="shared" si="3"/>
        <v>46198</v>
      </c>
      <c r="F30" s="70">
        <v>0.29166666666666702</v>
      </c>
      <c r="G30" s="71">
        <f t="shared" si="4"/>
        <v>1</v>
      </c>
      <c r="H30" s="98">
        <f t="shared" si="28"/>
        <v>910352.72100000002</v>
      </c>
      <c r="I30" s="98">
        <v>910352.72100000002</v>
      </c>
      <c r="J30" s="72">
        <f t="shared" ref="J30" si="44">I30-H30</f>
        <v>0</v>
      </c>
      <c r="K30" s="86">
        <f t="shared" ref="K30" si="45">J30/24</f>
        <v>0</v>
      </c>
      <c r="L30" s="596" t="s">
        <v>163</v>
      </c>
    </row>
    <row r="31" spans="1:14">
      <c r="A31" s="73">
        <f t="shared" si="39"/>
        <v>25</v>
      </c>
      <c r="B31" s="69">
        <f t="shared" si="0"/>
        <v>46198</v>
      </c>
      <c r="C31" s="69">
        <f t="shared" si="2"/>
        <v>46198</v>
      </c>
      <c r="D31" s="70">
        <v>0.29166666666666702</v>
      </c>
      <c r="E31" s="69">
        <f t="shared" si="3"/>
        <v>46199</v>
      </c>
      <c r="F31" s="70">
        <v>0.29166666666666702</v>
      </c>
      <c r="G31" s="71">
        <f t="shared" si="4"/>
        <v>1</v>
      </c>
      <c r="H31" s="98">
        <f t="shared" si="28"/>
        <v>910352.72100000002</v>
      </c>
      <c r="I31" s="98">
        <v>910352.72100000002</v>
      </c>
      <c r="J31" s="72">
        <f t="shared" ref="J31" si="46">I31-H31</f>
        <v>0</v>
      </c>
      <c r="K31" s="86">
        <f t="shared" ref="K31" si="47">J31/24</f>
        <v>0</v>
      </c>
      <c r="L31" s="596" t="s">
        <v>163</v>
      </c>
    </row>
    <row r="32" spans="1:14">
      <c r="A32" s="73">
        <f t="shared" si="39"/>
        <v>26</v>
      </c>
      <c r="B32" s="69">
        <f t="shared" si="0"/>
        <v>46199</v>
      </c>
      <c r="C32" s="69">
        <f t="shared" si="2"/>
        <v>46199</v>
      </c>
      <c r="D32" s="70">
        <v>0.29166666666666702</v>
      </c>
      <c r="E32" s="69">
        <f t="shared" si="3"/>
        <v>46200</v>
      </c>
      <c r="F32" s="70">
        <v>0.29166666666666702</v>
      </c>
      <c r="G32" s="71">
        <f t="shared" si="4"/>
        <v>1</v>
      </c>
      <c r="H32" s="98">
        <f t="shared" ref="H32" si="48">I31</f>
        <v>910352.72100000002</v>
      </c>
      <c r="I32" s="98">
        <v>910352.72100000002</v>
      </c>
      <c r="J32" s="72">
        <f t="shared" ref="J32" si="49">I32-H32</f>
        <v>0</v>
      </c>
      <c r="K32" s="86">
        <f t="shared" ref="K32" si="50">J32/24</f>
        <v>0</v>
      </c>
      <c r="L32" s="596" t="s">
        <v>163</v>
      </c>
    </row>
    <row r="33" spans="1:12">
      <c r="A33" s="73">
        <f t="shared" si="39"/>
        <v>27</v>
      </c>
      <c r="B33" s="69">
        <f t="shared" si="0"/>
        <v>46200</v>
      </c>
      <c r="C33" s="69">
        <f t="shared" si="2"/>
        <v>46200</v>
      </c>
      <c r="D33" s="70">
        <v>0.29166666666666702</v>
      </c>
      <c r="E33" s="69">
        <f t="shared" si="3"/>
        <v>46201</v>
      </c>
      <c r="F33" s="70">
        <v>0.29166666666666702</v>
      </c>
      <c r="G33" s="71">
        <f t="shared" si="4"/>
        <v>1</v>
      </c>
      <c r="H33" s="98">
        <f t="shared" ref="H33" si="51">I32</f>
        <v>910352.72100000002</v>
      </c>
      <c r="I33" s="98">
        <v>910352.72100000002</v>
      </c>
      <c r="J33" s="72">
        <f t="shared" ref="J33" si="52">I33-H33</f>
        <v>0</v>
      </c>
      <c r="K33" s="86">
        <f t="shared" ref="K33" si="53">J33/24</f>
        <v>0</v>
      </c>
      <c r="L33" s="596" t="s">
        <v>163</v>
      </c>
    </row>
    <row r="34" spans="1:12">
      <c r="A34" s="73">
        <f t="shared" si="39"/>
        <v>28</v>
      </c>
      <c r="B34" s="69">
        <f t="shared" si="0"/>
        <v>46201</v>
      </c>
      <c r="C34" s="69">
        <f t="shared" si="2"/>
        <v>46201</v>
      </c>
      <c r="D34" s="70">
        <v>0.29166666666666702</v>
      </c>
      <c r="E34" s="69">
        <f t="shared" si="3"/>
        <v>46202</v>
      </c>
      <c r="F34" s="70">
        <v>0.29166666666666702</v>
      </c>
      <c r="G34" s="71">
        <f t="shared" si="4"/>
        <v>1</v>
      </c>
      <c r="H34" s="98">
        <f t="shared" ref="H34:H36" si="54">I33</f>
        <v>910352.72100000002</v>
      </c>
      <c r="I34" s="98">
        <v>910352.72100000002</v>
      </c>
      <c r="J34" s="72">
        <f t="shared" ref="J34" si="55">I34-H34</f>
        <v>0</v>
      </c>
      <c r="K34" s="86">
        <f t="shared" ref="K34" si="56">J34/24</f>
        <v>0</v>
      </c>
      <c r="L34" s="596" t="s">
        <v>163</v>
      </c>
    </row>
    <row r="35" spans="1:12">
      <c r="A35" s="73">
        <f t="shared" si="39"/>
        <v>29</v>
      </c>
      <c r="B35" s="69">
        <f t="shared" ref="B35:B36" si="57">C35</f>
        <v>46202</v>
      </c>
      <c r="C35" s="69">
        <f t="shared" ref="C35:C36" si="58">E34</f>
        <v>46202</v>
      </c>
      <c r="D35" s="70">
        <v>0.29166666666666702</v>
      </c>
      <c r="E35" s="69">
        <f t="shared" ref="E35:E36" si="59">C35+1</f>
        <v>46203</v>
      </c>
      <c r="F35" s="70">
        <v>0.29166666666666702</v>
      </c>
      <c r="G35" s="71">
        <f t="shared" ref="G35:G36" si="60">IFERROR(((E35-C35)+(F35-D35)),"")</f>
        <v>1</v>
      </c>
      <c r="H35" s="98">
        <f t="shared" si="54"/>
        <v>910352.72100000002</v>
      </c>
      <c r="I35" s="98">
        <v>910352.72100000002</v>
      </c>
      <c r="J35" s="72">
        <f t="shared" si="37"/>
        <v>0</v>
      </c>
      <c r="K35" s="86">
        <f t="shared" si="38"/>
        <v>0</v>
      </c>
      <c r="L35" s="596" t="s">
        <v>163</v>
      </c>
    </row>
    <row r="36" spans="1:12">
      <c r="A36" s="73">
        <f t="shared" si="39"/>
        <v>30</v>
      </c>
      <c r="B36" s="69">
        <f t="shared" si="57"/>
        <v>46203</v>
      </c>
      <c r="C36" s="69">
        <f t="shared" si="58"/>
        <v>46203</v>
      </c>
      <c r="D36" s="70">
        <v>0.29166666666666702</v>
      </c>
      <c r="E36" s="69">
        <f t="shared" si="59"/>
        <v>46204</v>
      </c>
      <c r="F36" s="70">
        <v>0.29166666666666702</v>
      </c>
      <c r="G36" s="71">
        <f t="shared" si="60"/>
        <v>1</v>
      </c>
      <c r="H36" s="98">
        <f t="shared" si="54"/>
        <v>910352.72100000002</v>
      </c>
      <c r="I36" s="98">
        <v>910352.72100000002</v>
      </c>
      <c r="J36" s="72">
        <f t="shared" ref="J36" si="61">I36-H36</f>
        <v>0</v>
      </c>
      <c r="K36" s="86">
        <f t="shared" ref="K36" si="62">J36/24</f>
        <v>0</v>
      </c>
      <c r="L36" s="596" t="s">
        <v>163</v>
      </c>
    </row>
    <row r="37" spans="1:12">
      <c r="A37" s="73"/>
      <c r="B37" s="69"/>
      <c r="C37" s="69"/>
      <c r="D37" s="70"/>
      <c r="E37" s="69"/>
      <c r="F37" s="70"/>
      <c r="G37" s="71"/>
      <c r="H37" s="98"/>
      <c r="I37" s="98"/>
      <c r="J37" s="72"/>
      <c r="K37" s="86"/>
      <c r="L37" s="36"/>
    </row>
    <row r="38" spans="1:12">
      <c r="A38" s="77" t="s">
        <v>7</v>
      </c>
      <c r="B38" s="78"/>
      <c r="C38" s="78"/>
      <c r="D38" s="78"/>
      <c r="E38" s="78"/>
      <c r="F38" s="78"/>
      <c r="G38" s="79">
        <f>SUM(G7:G37)</f>
        <v>29.583333333333336</v>
      </c>
      <c r="H38" s="80"/>
      <c r="I38" s="80"/>
      <c r="J38" s="88">
        <f>SUM(J7:J37)</f>
        <v>5677.5500000000466</v>
      </c>
      <c r="K38" s="88">
        <f>AVERAGE(K7:K37)</f>
        <v>7.8854861111111756</v>
      </c>
      <c r="L38" s="89"/>
    </row>
    <row r="39" spans="1:12">
      <c r="A39" s="81" t="s">
        <v>125</v>
      </c>
      <c r="B39" s="82"/>
      <c r="C39" s="82"/>
      <c r="D39" s="82"/>
      <c r="E39" s="82"/>
      <c r="F39" s="82"/>
      <c r="G39" s="83">
        <f>G38/SUMPRODUCT((G7:G37&gt;0)*1)</f>
        <v>0.98611111111111116</v>
      </c>
      <c r="H39" s="84"/>
      <c r="I39" s="84"/>
      <c r="J39" s="84"/>
      <c r="K39" s="84">
        <f>K38/SUMPRODUCT((K7:K37&gt;0)*1)</f>
        <v>1.1264980158730251</v>
      </c>
      <c r="L3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I36" sqref="I36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9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5">
      <c r="B1" s="6"/>
      <c r="C1" s="6" t="s">
        <v>144</v>
      </c>
      <c r="D1" s="5"/>
      <c r="E1" s="5"/>
      <c r="F1" s="5"/>
      <c r="G1" s="5"/>
      <c r="H1" s="5"/>
      <c r="I1" s="5"/>
      <c r="J1" s="5"/>
      <c r="K1" s="5"/>
      <c r="L1" s="5"/>
    </row>
    <row r="2" spans="1:15">
      <c r="B2" s="6"/>
      <c r="C2" s="6" t="s">
        <v>215</v>
      </c>
      <c r="D2" s="5"/>
      <c r="E2" s="5"/>
      <c r="F2" s="5"/>
      <c r="G2" s="5"/>
      <c r="H2" s="5"/>
      <c r="I2" s="5"/>
      <c r="J2" s="5"/>
      <c r="K2" s="5"/>
      <c r="L2" s="93" t="s">
        <v>146</v>
      </c>
    </row>
    <row r="3" spans="1:15">
      <c r="B3" s="6"/>
      <c r="C3" s="6" t="str">
        <f>'Summary sales'!A3</f>
        <v>Bulan Juni 2026</v>
      </c>
      <c r="D3" s="6"/>
      <c r="E3" s="5"/>
      <c r="F3" s="5"/>
      <c r="G3" s="5"/>
      <c r="H3" s="5"/>
      <c r="I3" s="5"/>
      <c r="J3" s="5"/>
      <c r="K3" s="5"/>
      <c r="L3" s="5"/>
    </row>
    <row r="4" spans="1:15">
      <c r="B4" s="47"/>
      <c r="C4" s="47">
        <f>'Summary sales'!A4</f>
        <v>46174</v>
      </c>
      <c r="D4" s="5"/>
      <c r="E4" s="5"/>
      <c r="F4" s="5"/>
      <c r="G4" s="5"/>
      <c r="H4" s="5"/>
      <c r="I4" s="5"/>
      <c r="J4" s="5"/>
      <c r="K4" s="5" t="s">
        <v>147</v>
      </c>
      <c r="L4" s="28">
        <f>MAX(L7:L34)</f>
        <v>0</v>
      </c>
    </row>
    <row r="5" spans="1:15" ht="15" customHeight="1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822" t="s">
        <v>151</v>
      </c>
      <c r="I5" s="822"/>
      <c r="J5" s="822" t="s">
        <v>152</v>
      </c>
      <c r="K5" s="751" t="s">
        <v>153</v>
      </c>
      <c r="L5" s="745" t="s">
        <v>154</v>
      </c>
    </row>
    <row r="6" spans="1:15" ht="33.75" customHeight="1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91" t="s">
        <v>148</v>
      </c>
      <c r="I6" s="91" t="s">
        <v>149</v>
      </c>
      <c r="J6" s="823"/>
      <c r="K6" s="752"/>
      <c r="L6" s="746"/>
    </row>
    <row r="7" spans="1:15">
      <c r="A7" s="67">
        <v>1</v>
      </c>
      <c r="B7" s="68">
        <f>C4</f>
        <v>46174</v>
      </c>
      <c r="C7" s="69">
        <f>B7</f>
        <v>46174</v>
      </c>
      <c r="D7" s="70">
        <v>0.25</v>
      </c>
      <c r="E7" s="69">
        <f>C7+1</f>
        <v>46175</v>
      </c>
      <c r="F7" s="70">
        <v>0.25</v>
      </c>
      <c r="G7" s="71">
        <f>IFERROR(((E7-C7)+(F7-D7)),"")</f>
        <v>1</v>
      </c>
      <c r="H7" s="92">
        <v>3964031.22</v>
      </c>
      <c r="I7" s="92">
        <v>3964031.22</v>
      </c>
      <c r="J7" s="92">
        <f t="shared" ref="J7:J12" si="0">I7-H7</f>
        <v>0</v>
      </c>
      <c r="K7" s="86">
        <f t="shared" ref="K7:K12" si="1">J7/24</f>
        <v>0</v>
      </c>
      <c r="L7" s="578" t="s">
        <v>163</v>
      </c>
      <c r="N7" s="95"/>
      <c r="O7" s="4"/>
    </row>
    <row r="8" spans="1:15">
      <c r="A8" s="73">
        <f>A7+1</f>
        <v>2</v>
      </c>
      <c r="B8" s="69">
        <f>B7+1</f>
        <v>46175</v>
      </c>
      <c r="C8" s="69">
        <f>B8</f>
        <v>46175</v>
      </c>
      <c r="D8" s="70">
        <f>F7</f>
        <v>0.25</v>
      </c>
      <c r="E8" s="69">
        <f>C8+1</f>
        <v>46176</v>
      </c>
      <c r="F8" s="70">
        <f>F7</f>
        <v>0.25</v>
      </c>
      <c r="G8" s="71">
        <f>IFERROR(((E8-C8)+(F8-D8)),"")</f>
        <v>1</v>
      </c>
      <c r="H8" s="92">
        <f t="shared" ref="H8:H36" si="2">I7</f>
        <v>3964031.22</v>
      </c>
      <c r="I8" s="92">
        <v>3967218</v>
      </c>
      <c r="J8" s="92">
        <f t="shared" si="0"/>
        <v>3186.7799999997951</v>
      </c>
      <c r="K8" s="86">
        <f t="shared" si="1"/>
        <v>132.78249999999147</v>
      </c>
      <c r="L8" s="96"/>
      <c r="O8" s="4"/>
    </row>
    <row r="9" spans="1:15">
      <c r="A9" s="73">
        <f t="shared" ref="A9:B24" si="3">A8+1</f>
        <v>3</v>
      </c>
      <c r="B9" s="69">
        <f t="shared" si="3"/>
        <v>46176</v>
      </c>
      <c r="C9" s="69">
        <f t="shared" ref="C9:C34" si="4">B9</f>
        <v>46176</v>
      </c>
      <c r="D9" s="70">
        <f t="shared" ref="D9:D34" si="5">F8</f>
        <v>0.25</v>
      </c>
      <c r="E9" s="69">
        <f t="shared" ref="E9:E34" si="6">C9+1</f>
        <v>46177</v>
      </c>
      <c r="F9" s="70">
        <f t="shared" ref="F9:F37" si="7">F8</f>
        <v>0.25</v>
      </c>
      <c r="G9" s="71">
        <f>IFERROR(((E9-C9)+(F9-D9)),"")</f>
        <v>1</v>
      </c>
      <c r="H9" s="92">
        <f t="shared" si="2"/>
        <v>3967218</v>
      </c>
      <c r="I9" s="92">
        <v>3971371.32</v>
      </c>
      <c r="J9" s="92">
        <f t="shared" si="0"/>
        <v>4153.3199999998324</v>
      </c>
      <c r="K9" s="86">
        <f t="shared" si="1"/>
        <v>173.05499999999302</v>
      </c>
      <c r="L9" s="96"/>
      <c r="O9" s="4"/>
    </row>
    <row r="10" spans="1:15">
      <c r="A10" s="73">
        <f t="shared" si="3"/>
        <v>4</v>
      </c>
      <c r="B10" s="69">
        <f t="shared" si="3"/>
        <v>46177</v>
      </c>
      <c r="C10" s="69">
        <f t="shared" si="4"/>
        <v>46177</v>
      </c>
      <c r="D10" s="70">
        <f t="shared" si="5"/>
        <v>0.25</v>
      </c>
      <c r="E10" s="69">
        <f t="shared" si="6"/>
        <v>46178</v>
      </c>
      <c r="F10" s="70">
        <f t="shared" si="7"/>
        <v>0.25</v>
      </c>
      <c r="G10" s="71">
        <f t="shared" ref="G10:G34" si="8">IFERROR(((E10-C10)+(F10-D10)),"")</f>
        <v>1</v>
      </c>
      <c r="H10" s="92">
        <f t="shared" si="2"/>
        <v>3971371.32</v>
      </c>
      <c r="I10" s="92">
        <v>3975459.36</v>
      </c>
      <c r="J10" s="92">
        <f t="shared" si="0"/>
        <v>4088.0400000000373</v>
      </c>
      <c r="K10" s="86">
        <f t="shared" si="1"/>
        <v>170.33500000000154</v>
      </c>
      <c r="L10" s="96"/>
      <c r="O10" s="4"/>
    </row>
    <row r="11" spans="1:15">
      <c r="A11" s="73">
        <f t="shared" si="3"/>
        <v>5</v>
      </c>
      <c r="B11" s="69">
        <f t="shared" si="3"/>
        <v>46178</v>
      </c>
      <c r="C11" s="69">
        <f t="shared" si="4"/>
        <v>46178</v>
      </c>
      <c r="D11" s="70">
        <f t="shared" si="5"/>
        <v>0.25</v>
      </c>
      <c r="E11" s="69">
        <f t="shared" si="6"/>
        <v>46179</v>
      </c>
      <c r="F11" s="70">
        <f t="shared" si="7"/>
        <v>0.25</v>
      </c>
      <c r="G11" s="71">
        <f t="shared" si="8"/>
        <v>1</v>
      </c>
      <c r="H11" s="92">
        <f t="shared" si="2"/>
        <v>3975459.36</v>
      </c>
      <c r="I11" s="92">
        <v>3979190.09</v>
      </c>
      <c r="J11" s="92">
        <f t="shared" si="0"/>
        <v>3730.7299999999814</v>
      </c>
      <c r="K11" s="86">
        <f t="shared" si="1"/>
        <v>155.44708333333256</v>
      </c>
      <c r="L11" s="96"/>
      <c r="O11" s="4"/>
    </row>
    <row r="12" spans="1:15">
      <c r="A12" s="73">
        <f t="shared" si="3"/>
        <v>6</v>
      </c>
      <c r="B12" s="69">
        <f t="shared" si="3"/>
        <v>46179</v>
      </c>
      <c r="C12" s="69">
        <f t="shared" si="4"/>
        <v>46179</v>
      </c>
      <c r="D12" s="70">
        <f t="shared" si="5"/>
        <v>0.25</v>
      </c>
      <c r="E12" s="69">
        <f t="shared" si="6"/>
        <v>46180</v>
      </c>
      <c r="F12" s="70">
        <f t="shared" si="7"/>
        <v>0.25</v>
      </c>
      <c r="G12" s="71">
        <f t="shared" si="8"/>
        <v>1</v>
      </c>
      <c r="H12" s="92">
        <f t="shared" si="2"/>
        <v>3979190.09</v>
      </c>
      <c r="I12" s="92">
        <v>3982652.34</v>
      </c>
      <c r="J12" s="92">
        <f t="shared" si="0"/>
        <v>3462.25</v>
      </c>
      <c r="K12" s="86">
        <f t="shared" si="1"/>
        <v>144.26041666666666</v>
      </c>
      <c r="L12" s="96"/>
      <c r="O12" s="4"/>
    </row>
    <row r="13" spans="1:15">
      <c r="A13" s="73">
        <f t="shared" si="3"/>
        <v>7</v>
      </c>
      <c r="B13" s="69">
        <f t="shared" si="3"/>
        <v>46180</v>
      </c>
      <c r="C13" s="69">
        <f t="shared" si="4"/>
        <v>46180</v>
      </c>
      <c r="D13" s="70">
        <f t="shared" si="5"/>
        <v>0.25</v>
      </c>
      <c r="E13" s="69">
        <f t="shared" si="6"/>
        <v>46181</v>
      </c>
      <c r="F13" s="70">
        <f t="shared" si="7"/>
        <v>0.25</v>
      </c>
      <c r="G13" s="71">
        <f t="shared" si="8"/>
        <v>1</v>
      </c>
      <c r="H13" s="92">
        <f t="shared" si="2"/>
        <v>3982652.34</v>
      </c>
      <c r="I13" s="92">
        <v>3986730.64</v>
      </c>
      <c r="J13" s="92">
        <f t="shared" ref="J13" si="9">I13-H13</f>
        <v>4078.3000000002794</v>
      </c>
      <c r="K13" s="86">
        <f t="shared" ref="K13" si="10">J13/24</f>
        <v>169.9291666666783</v>
      </c>
      <c r="L13" s="96"/>
      <c r="O13" s="4"/>
    </row>
    <row r="14" spans="1:15">
      <c r="A14" s="73">
        <f t="shared" si="3"/>
        <v>8</v>
      </c>
      <c r="B14" s="69">
        <f t="shared" si="3"/>
        <v>46181</v>
      </c>
      <c r="C14" s="69">
        <f t="shared" si="4"/>
        <v>46181</v>
      </c>
      <c r="D14" s="70">
        <f t="shared" si="5"/>
        <v>0.25</v>
      </c>
      <c r="E14" s="69">
        <f t="shared" si="6"/>
        <v>46182</v>
      </c>
      <c r="F14" s="70">
        <f t="shared" si="7"/>
        <v>0.25</v>
      </c>
      <c r="G14" s="71">
        <f t="shared" si="8"/>
        <v>1</v>
      </c>
      <c r="H14" s="92">
        <f t="shared" si="2"/>
        <v>3986730.64</v>
      </c>
      <c r="I14" s="92">
        <v>3991126.29</v>
      </c>
      <c r="J14" s="92">
        <f t="shared" ref="J14" si="11">I14-H14</f>
        <v>4395.6499999999069</v>
      </c>
      <c r="K14" s="86">
        <f t="shared" ref="K14" si="12">J14/24</f>
        <v>183.15208333332944</v>
      </c>
      <c r="L14" s="96"/>
      <c r="O14" s="4"/>
    </row>
    <row r="15" spans="1:15">
      <c r="A15" s="73">
        <f t="shared" si="3"/>
        <v>9</v>
      </c>
      <c r="B15" s="69">
        <f t="shared" si="3"/>
        <v>46182</v>
      </c>
      <c r="C15" s="69">
        <f t="shared" si="4"/>
        <v>46182</v>
      </c>
      <c r="D15" s="70">
        <f t="shared" si="5"/>
        <v>0.25</v>
      </c>
      <c r="E15" s="69">
        <f t="shared" si="6"/>
        <v>46183</v>
      </c>
      <c r="F15" s="70">
        <f t="shared" si="7"/>
        <v>0.25</v>
      </c>
      <c r="G15" s="71">
        <f t="shared" si="8"/>
        <v>1</v>
      </c>
      <c r="H15" s="92">
        <f t="shared" si="2"/>
        <v>3991126.29</v>
      </c>
      <c r="I15" s="97">
        <v>3995522.44</v>
      </c>
      <c r="J15" s="92">
        <f t="shared" ref="J15:J36" si="13">I15-H15</f>
        <v>4396.1499999999069</v>
      </c>
      <c r="K15" s="86">
        <f t="shared" ref="K15:K36" si="14">J15/24</f>
        <v>183.17291666666279</v>
      </c>
      <c r="L15" s="96"/>
    </row>
    <row r="16" spans="1:15">
      <c r="A16" s="73">
        <f t="shared" si="3"/>
        <v>10</v>
      </c>
      <c r="B16" s="69">
        <f t="shared" si="3"/>
        <v>46183</v>
      </c>
      <c r="C16" s="69">
        <f t="shared" si="4"/>
        <v>46183</v>
      </c>
      <c r="D16" s="70">
        <f t="shared" si="5"/>
        <v>0.25</v>
      </c>
      <c r="E16" s="69">
        <f t="shared" si="6"/>
        <v>46184</v>
      </c>
      <c r="F16" s="70">
        <f t="shared" si="7"/>
        <v>0.25</v>
      </c>
      <c r="G16" s="71">
        <f t="shared" si="8"/>
        <v>1</v>
      </c>
      <c r="H16" s="92">
        <f t="shared" si="2"/>
        <v>3995522.44</v>
      </c>
      <c r="I16" s="97">
        <v>3999566.17</v>
      </c>
      <c r="J16" s="92">
        <f t="shared" si="13"/>
        <v>4043.7299999999814</v>
      </c>
      <c r="K16" s="86">
        <f t="shared" si="14"/>
        <v>168.48874999999921</v>
      </c>
      <c r="L16" s="96"/>
    </row>
    <row r="17" spans="1:16">
      <c r="A17" s="73">
        <f t="shared" si="3"/>
        <v>11</v>
      </c>
      <c r="B17" s="69">
        <f t="shared" si="3"/>
        <v>46184</v>
      </c>
      <c r="C17" s="69">
        <f t="shared" si="4"/>
        <v>46184</v>
      </c>
      <c r="D17" s="70">
        <f t="shared" si="5"/>
        <v>0.25</v>
      </c>
      <c r="E17" s="69">
        <f t="shared" si="6"/>
        <v>46185</v>
      </c>
      <c r="F17" s="70">
        <f t="shared" si="7"/>
        <v>0.25</v>
      </c>
      <c r="G17" s="71">
        <f t="shared" si="8"/>
        <v>1</v>
      </c>
      <c r="H17" s="92">
        <f t="shared" si="2"/>
        <v>3999566.17</v>
      </c>
      <c r="I17" s="92">
        <v>4003647.17</v>
      </c>
      <c r="J17" s="92">
        <f t="shared" si="13"/>
        <v>4081</v>
      </c>
      <c r="K17" s="86">
        <f t="shared" si="14"/>
        <v>170.04166666666666</v>
      </c>
      <c r="L17" s="96"/>
    </row>
    <row r="18" spans="1:16">
      <c r="A18" s="73">
        <f t="shared" si="3"/>
        <v>12</v>
      </c>
      <c r="B18" s="69">
        <f t="shared" si="3"/>
        <v>46185</v>
      </c>
      <c r="C18" s="69">
        <f t="shared" si="4"/>
        <v>46185</v>
      </c>
      <c r="D18" s="70">
        <f t="shared" si="5"/>
        <v>0.25</v>
      </c>
      <c r="E18" s="69">
        <f t="shared" si="6"/>
        <v>46186</v>
      </c>
      <c r="F18" s="70">
        <f t="shared" si="7"/>
        <v>0.25</v>
      </c>
      <c r="G18" s="71">
        <f t="shared" si="8"/>
        <v>1</v>
      </c>
      <c r="H18" s="92">
        <f t="shared" si="2"/>
        <v>4003647.17</v>
      </c>
      <c r="I18" s="92">
        <v>4007549.61</v>
      </c>
      <c r="J18" s="92">
        <f t="shared" si="13"/>
        <v>3902.4399999999441</v>
      </c>
      <c r="K18" s="86">
        <f t="shared" si="14"/>
        <v>162.60166666666433</v>
      </c>
      <c r="L18" s="96"/>
    </row>
    <row r="19" spans="1:16">
      <c r="A19" s="73">
        <f t="shared" si="3"/>
        <v>13</v>
      </c>
      <c r="B19" s="69">
        <f t="shared" si="3"/>
        <v>46186</v>
      </c>
      <c r="C19" s="69">
        <f t="shared" si="4"/>
        <v>46186</v>
      </c>
      <c r="D19" s="70">
        <f t="shared" si="5"/>
        <v>0.25</v>
      </c>
      <c r="E19" s="69">
        <f t="shared" si="6"/>
        <v>46187</v>
      </c>
      <c r="F19" s="70">
        <f t="shared" si="7"/>
        <v>0.25</v>
      </c>
      <c r="G19" s="71">
        <f t="shared" si="8"/>
        <v>1</v>
      </c>
      <c r="H19" s="92">
        <f t="shared" si="2"/>
        <v>4007549.61</v>
      </c>
      <c r="I19" s="92">
        <v>4010028.19</v>
      </c>
      <c r="J19" s="92">
        <f t="shared" si="13"/>
        <v>2478.5800000000745</v>
      </c>
      <c r="K19" s="86">
        <f t="shared" si="14"/>
        <v>103.27416666666977</v>
      </c>
      <c r="L19" s="96"/>
    </row>
    <row r="20" spans="1:16">
      <c r="A20" s="73">
        <f t="shared" si="3"/>
        <v>14</v>
      </c>
      <c r="B20" s="69">
        <f t="shared" si="3"/>
        <v>46187</v>
      </c>
      <c r="C20" s="69">
        <f t="shared" si="4"/>
        <v>46187</v>
      </c>
      <c r="D20" s="70">
        <f t="shared" si="5"/>
        <v>0.25</v>
      </c>
      <c r="E20" s="69">
        <f t="shared" si="6"/>
        <v>46188</v>
      </c>
      <c r="F20" s="70">
        <f t="shared" si="7"/>
        <v>0.25</v>
      </c>
      <c r="G20" s="71">
        <f t="shared" si="8"/>
        <v>1</v>
      </c>
      <c r="H20" s="92">
        <f t="shared" si="2"/>
        <v>4010028.19</v>
      </c>
      <c r="I20" s="92">
        <v>4013973.24</v>
      </c>
      <c r="J20" s="92">
        <f t="shared" si="13"/>
        <v>3945.0500000002794</v>
      </c>
      <c r="K20" s="86">
        <f t="shared" si="14"/>
        <v>164.37708333334498</v>
      </c>
      <c r="L20" s="96"/>
    </row>
    <row r="21" spans="1:16">
      <c r="A21" s="73">
        <f t="shared" si="3"/>
        <v>15</v>
      </c>
      <c r="B21" s="69">
        <f t="shared" si="3"/>
        <v>46188</v>
      </c>
      <c r="C21" s="69">
        <f t="shared" si="4"/>
        <v>46188</v>
      </c>
      <c r="D21" s="70">
        <f t="shared" si="5"/>
        <v>0.25</v>
      </c>
      <c r="E21" s="69">
        <f t="shared" si="6"/>
        <v>46189</v>
      </c>
      <c r="F21" s="70">
        <f t="shared" si="7"/>
        <v>0.25</v>
      </c>
      <c r="G21" s="71">
        <f t="shared" si="8"/>
        <v>1</v>
      </c>
      <c r="H21" s="92">
        <f t="shared" si="2"/>
        <v>4013973.24</v>
      </c>
      <c r="I21" s="92">
        <v>4016760.34</v>
      </c>
      <c r="J21" s="92">
        <f t="shared" si="13"/>
        <v>2787.0999999996275</v>
      </c>
      <c r="K21" s="86">
        <f t="shared" si="14"/>
        <v>116.12916666665114</v>
      </c>
      <c r="L21" s="96"/>
    </row>
    <row r="22" spans="1:16">
      <c r="A22" s="73">
        <f t="shared" si="3"/>
        <v>16</v>
      </c>
      <c r="B22" s="69">
        <f t="shared" si="3"/>
        <v>46189</v>
      </c>
      <c r="C22" s="69">
        <f t="shared" si="4"/>
        <v>46189</v>
      </c>
      <c r="D22" s="70">
        <f t="shared" si="5"/>
        <v>0.25</v>
      </c>
      <c r="E22" s="69">
        <f t="shared" si="6"/>
        <v>46190</v>
      </c>
      <c r="F22" s="70">
        <f t="shared" si="7"/>
        <v>0.25</v>
      </c>
      <c r="G22" s="71">
        <f t="shared" si="8"/>
        <v>1</v>
      </c>
      <c r="H22" s="92">
        <f t="shared" si="2"/>
        <v>4016760.34</v>
      </c>
      <c r="I22" s="92">
        <v>4016839.68</v>
      </c>
      <c r="J22" s="92">
        <f t="shared" si="13"/>
        <v>79.34000000031665</v>
      </c>
      <c r="K22" s="86">
        <f t="shared" si="14"/>
        <v>3.3058333333465271</v>
      </c>
      <c r="L22" s="96"/>
    </row>
    <row r="23" spans="1:16">
      <c r="A23" s="73">
        <f t="shared" si="3"/>
        <v>17</v>
      </c>
      <c r="B23" s="69">
        <f t="shared" si="3"/>
        <v>46190</v>
      </c>
      <c r="C23" s="69">
        <f t="shared" si="4"/>
        <v>46190</v>
      </c>
      <c r="D23" s="70">
        <f t="shared" si="5"/>
        <v>0.25</v>
      </c>
      <c r="E23" s="69">
        <f t="shared" si="6"/>
        <v>46191</v>
      </c>
      <c r="F23" s="70">
        <f t="shared" si="7"/>
        <v>0.25</v>
      </c>
      <c r="G23" s="71">
        <f t="shared" si="8"/>
        <v>1</v>
      </c>
      <c r="H23" s="92">
        <f t="shared" si="2"/>
        <v>4016839.68</v>
      </c>
      <c r="I23" s="92">
        <v>4020794.03</v>
      </c>
      <c r="J23" s="92">
        <f t="shared" si="13"/>
        <v>3954.3499999996275</v>
      </c>
      <c r="K23" s="86">
        <f t="shared" si="14"/>
        <v>164.7645833333178</v>
      </c>
      <c r="L23" s="96"/>
    </row>
    <row r="24" spans="1:16">
      <c r="A24" s="73">
        <f t="shared" si="3"/>
        <v>18</v>
      </c>
      <c r="B24" s="69">
        <f t="shared" si="3"/>
        <v>46191</v>
      </c>
      <c r="C24" s="69">
        <f t="shared" si="4"/>
        <v>46191</v>
      </c>
      <c r="D24" s="70">
        <f t="shared" si="5"/>
        <v>0.25</v>
      </c>
      <c r="E24" s="69">
        <f t="shared" si="6"/>
        <v>46192</v>
      </c>
      <c r="F24" s="70">
        <f t="shared" si="7"/>
        <v>0.25</v>
      </c>
      <c r="G24" s="71">
        <f t="shared" si="8"/>
        <v>1</v>
      </c>
      <c r="H24" s="92">
        <f t="shared" si="2"/>
        <v>4020794.03</v>
      </c>
      <c r="I24" s="92">
        <v>4024664.19</v>
      </c>
      <c r="J24" s="92">
        <f t="shared" si="13"/>
        <v>3870.160000000149</v>
      </c>
      <c r="K24" s="86">
        <f t="shared" si="14"/>
        <v>161.25666666667288</v>
      </c>
      <c r="L24" s="96"/>
    </row>
    <row r="25" spans="1:16">
      <c r="A25" s="73">
        <f t="shared" ref="A25:B34" si="15">A24+1</f>
        <v>19</v>
      </c>
      <c r="B25" s="69">
        <f>B24+1</f>
        <v>46192</v>
      </c>
      <c r="C25" s="69">
        <f t="shared" si="4"/>
        <v>46192</v>
      </c>
      <c r="D25" s="70">
        <f t="shared" si="5"/>
        <v>0.25</v>
      </c>
      <c r="E25" s="69">
        <f t="shared" si="6"/>
        <v>46193</v>
      </c>
      <c r="F25" s="70">
        <f t="shared" si="7"/>
        <v>0.25</v>
      </c>
      <c r="G25" s="71">
        <f t="shared" si="8"/>
        <v>1</v>
      </c>
      <c r="H25" s="92">
        <f t="shared" si="2"/>
        <v>4024664.19</v>
      </c>
      <c r="I25" s="92">
        <v>4029153.29</v>
      </c>
      <c r="J25" s="92">
        <f t="shared" si="13"/>
        <v>4489.1000000000931</v>
      </c>
      <c r="K25" s="86">
        <f t="shared" si="14"/>
        <v>187.04583333333721</v>
      </c>
      <c r="L25" s="96"/>
    </row>
    <row r="26" spans="1:16">
      <c r="A26" s="73">
        <f t="shared" si="15"/>
        <v>20</v>
      </c>
      <c r="B26" s="69">
        <f>B25+1</f>
        <v>46193</v>
      </c>
      <c r="C26" s="69">
        <f t="shared" si="4"/>
        <v>46193</v>
      </c>
      <c r="D26" s="70">
        <f t="shared" si="5"/>
        <v>0.25</v>
      </c>
      <c r="E26" s="69">
        <f t="shared" si="6"/>
        <v>46194</v>
      </c>
      <c r="F26" s="70">
        <f t="shared" si="7"/>
        <v>0.25</v>
      </c>
      <c r="G26" s="71">
        <f t="shared" si="8"/>
        <v>1</v>
      </c>
      <c r="H26" s="92">
        <f t="shared" si="2"/>
        <v>4029153.29</v>
      </c>
      <c r="I26" s="92">
        <v>4032294.09</v>
      </c>
      <c r="J26" s="92">
        <f t="shared" si="13"/>
        <v>3140.7999999998137</v>
      </c>
      <c r="K26" s="86">
        <f t="shared" si="14"/>
        <v>130.86666666665892</v>
      </c>
      <c r="L26" s="96"/>
    </row>
    <row r="27" spans="1:16">
      <c r="A27" s="73">
        <f t="shared" si="15"/>
        <v>21</v>
      </c>
      <c r="B27" s="69">
        <f>B26+1</f>
        <v>46194</v>
      </c>
      <c r="C27" s="69">
        <f t="shared" si="4"/>
        <v>46194</v>
      </c>
      <c r="D27" s="70">
        <f t="shared" si="5"/>
        <v>0.25</v>
      </c>
      <c r="E27" s="69">
        <f t="shared" si="6"/>
        <v>46195</v>
      </c>
      <c r="F27" s="70">
        <f t="shared" si="7"/>
        <v>0.25</v>
      </c>
      <c r="G27" s="71">
        <f t="shared" si="8"/>
        <v>1</v>
      </c>
      <c r="H27" s="92">
        <f t="shared" si="2"/>
        <v>4032294.09</v>
      </c>
      <c r="I27" s="92">
        <v>4035023.82</v>
      </c>
      <c r="J27" s="92">
        <f t="shared" si="13"/>
        <v>2729.7299999999814</v>
      </c>
      <c r="K27" s="86">
        <f t="shared" si="14"/>
        <v>113.73874999999923</v>
      </c>
      <c r="L27" s="96"/>
    </row>
    <row r="28" spans="1:16">
      <c r="A28" s="73">
        <f t="shared" si="15"/>
        <v>22</v>
      </c>
      <c r="B28" s="69">
        <f t="shared" si="15"/>
        <v>46195</v>
      </c>
      <c r="C28" s="69">
        <f t="shared" si="4"/>
        <v>46195</v>
      </c>
      <c r="D28" s="70">
        <f t="shared" si="5"/>
        <v>0.25</v>
      </c>
      <c r="E28" s="69">
        <f t="shared" si="6"/>
        <v>46196</v>
      </c>
      <c r="F28" s="70">
        <f t="shared" si="7"/>
        <v>0.25</v>
      </c>
      <c r="G28" s="71">
        <f t="shared" si="8"/>
        <v>1</v>
      </c>
      <c r="H28" s="92">
        <f t="shared" si="2"/>
        <v>4035023.82</v>
      </c>
      <c r="I28" s="92">
        <v>4038122.64</v>
      </c>
      <c r="J28" s="92">
        <f t="shared" si="13"/>
        <v>3098.820000000298</v>
      </c>
      <c r="K28" s="86">
        <f t="shared" si="14"/>
        <v>129.11750000001243</v>
      </c>
      <c r="L28" s="96"/>
      <c r="M28" s="46"/>
      <c r="N28" s="95"/>
    </row>
    <row r="29" spans="1:16">
      <c r="A29" s="73">
        <f t="shared" si="15"/>
        <v>23</v>
      </c>
      <c r="B29" s="69">
        <f t="shared" si="15"/>
        <v>46196</v>
      </c>
      <c r="C29" s="69">
        <f t="shared" si="4"/>
        <v>46196</v>
      </c>
      <c r="D29" s="70">
        <f t="shared" si="5"/>
        <v>0.25</v>
      </c>
      <c r="E29" s="69">
        <f t="shared" si="6"/>
        <v>46197</v>
      </c>
      <c r="F29" s="70">
        <f t="shared" si="7"/>
        <v>0.25</v>
      </c>
      <c r="G29" s="71">
        <f t="shared" si="8"/>
        <v>1</v>
      </c>
      <c r="H29" s="92">
        <f t="shared" si="2"/>
        <v>4038122.64</v>
      </c>
      <c r="I29" s="92">
        <v>4042862.74</v>
      </c>
      <c r="J29" s="92">
        <f t="shared" si="13"/>
        <v>4740.1000000000931</v>
      </c>
      <c r="K29" s="86">
        <f t="shared" si="14"/>
        <v>197.50416666667056</v>
      </c>
      <c r="L29" s="96"/>
      <c r="M29" s="46"/>
      <c r="N29" s="95"/>
    </row>
    <row r="30" spans="1:16">
      <c r="A30" s="73">
        <f t="shared" si="15"/>
        <v>24</v>
      </c>
      <c r="B30" s="69">
        <f t="shared" si="15"/>
        <v>46197</v>
      </c>
      <c r="C30" s="69">
        <f t="shared" si="4"/>
        <v>46197</v>
      </c>
      <c r="D30" s="70">
        <f t="shared" si="5"/>
        <v>0.25</v>
      </c>
      <c r="E30" s="69">
        <f t="shared" si="6"/>
        <v>46198</v>
      </c>
      <c r="F30" s="70">
        <f t="shared" si="7"/>
        <v>0.25</v>
      </c>
      <c r="G30" s="71">
        <f t="shared" si="8"/>
        <v>1</v>
      </c>
      <c r="H30" s="92">
        <f t="shared" si="2"/>
        <v>4042862.74</v>
      </c>
      <c r="I30" s="92">
        <v>4047021.74</v>
      </c>
      <c r="J30" s="92">
        <f t="shared" si="13"/>
        <v>4159</v>
      </c>
      <c r="K30" s="86">
        <f t="shared" si="14"/>
        <v>173.29166666666666</v>
      </c>
      <c r="L30" s="96"/>
      <c r="M30" s="46"/>
      <c r="N30" s="95"/>
    </row>
    <row r="31" spans="1:16">
      <c r="A31" s="73">
        <f t="shared" si="15"/>
        <v>25</v>
      </c>
      <c r="B31" s="69">
        <f t="shared" si="15"/>
        <v>46198</v>
      </c>
      <c r="C31" s="69">
        <f t="shared" si="4"/>
        <v>46198</v>
      </c>
      <c r="D31" s="70">
        <f t="shared" si="5"/>
        <v>0.25</v>
      </c>
      <c r="E31" s="69">
        <f t="shared" si="6"/>
        <v>46199</v>
      </c>
      <c r="F31" s="70">
        <f t="shared" si="7"/>
        <v>0.25</v>
      </c>
      <c r="G31" s="71">
        <f t="shared" si="8"/>
        <v>1</v>
      </c>
      <c r="H31" s="92">
        <f t="shared" si="2"/>
        <v>4047021.74</v>
      </c>
      <c r="I31" s="92">
        <v>4051430.01</v>
      </c>
      <c r="J31" s="92">
        <f t="shared" si="13"/>
        <v>4408.269999999553</v>
      </c>
      <c r="K31" s="86">
        <f t="shared" si="14"/>
        <v>183.67791666664803</v>
      </c>
      <c r="L31" s="96"/>
      <c r="M31" s="46"/>
      <c r="N31" s="95"/>
      <c r="P31" s="46"/>
    </row>
    <row r="32" spans="1:16">
      <c r="A32" s="73">
        <f t="shared" si="15"/>
        <v>26</v>
      </c>
      <c r="B32" s="69">
        <f t="shared" si="15"/>
        <v>46199</v>
      </c>
      <c r="C32" s="69">
        <f t="shared" si="4"/>
        <v>46199</v>
      </c>
      <c r="D32" s="70">
        <f t="shared" si="5"/>
        <v>0.25</v>
      </c>
      <c r="E32" s="69">
        <f t="shared" si="6"/>
        <v>46200</v>
      </c>
      <c r="F32" s="70">
        <f t="shared" si="7"/>
        <v>0.25</v>
      </c>
      <c r="G32" s="71">
        <f t="shared" si="8"/>
        <v>1</v>
      </c>
      <c r="H32" s="92">
        <f t="shared" si="2"/>
        <v>4051430.01</v>
      </c>
      <c r="I32" s="92">
        <v>4055152.61</v>
      </c>
      <c r="J32" s="92">
        <f t="shared" si="13"/>
        <v>3722.6000000000931</v>
      </c>
      <c r="K32" s="86">
        <f t="shared" si="14"/>
        <v>155.10833333333721</v>
      </c>
      <c r="L32" s="96"/>
      <c r="N32" s="95"/>
    </row>
    <row r="33" spans="1:14">
      <c r="A33" s="73">
        <f t="shared" si="15"/>
        <v>27</v>
      </c>
      <c r="B33" s="69">
        <f t="shared" si="15"/>
        <v>46200</v>
      </c>
      <c r="C33" s="69">
        <f t="shared" si="4"/>
        <v>46200</v>
      </c>
      <c r="D33" s="70">
        <f t="shared" si="5"/>
        <v>0.25</v>
      </c>
      <c r="E33" s="69">
        <f t="shared" si="6"/>
        <v>46201</v>
      </c>
      <c r="F33" s="70">
        <f t="shared" si="7"/>
        <v>0.25</v>
      </c>
      <c r="G33" s="71">
        <f t="shared" si="8"/>
        <v>1</v>
      </c>
      <c r="H33" s="92">
        <f t="shared" si="2"/>
        <v>4055152.61</v>
      </c>
      <c r="I33" s="92">
        <v>4058084.77</v>
      </c>
      <c r="J33" s="92">
        <f t="shared" si="13"/>
        <v>2932.160000000149</v>
      </c>
      <c r="K33" s="86">
        <f t="shared" si="14"/>
        <v>122.17333333333954</v>
      </c>
      <c r="L33" s="96"/>
      <c r="N33" s="95"/>
    </row>
    <row r="34" spans="1:14">
      <c r="A34" s="73">
        <f t="shared" si="15"/>
        <v>28</v>
      </c>
      <c r="B34" s="69">
        <f t="shared" si="15"/>
        <v>46201</v>
      </c>
      <c r="C34" s="69">
        <f t="shared" si="4"/>
        <v>46201</v>
      </c>
      <c r="D34" s="70">
        <f t="shared" si="5"/>
        <v>0.25</v>
      </c>
      <c r="E34" s="69">
        <f t="shared" si="6"/>
        <v>46202</v>
      </c>
      <c r="F34" s="70">
        <f t="shared" si="7"/>
        <v>0.25</v>
      </c>
      <c r="G34" s="71">
        <f t="shared" si="8"/>
        <v>1</v>
      </c>
      <c r="H34" s="92">
        <f t="shared" si="2"/>
        <v>4058084.77</v>
      </c>
      <c r="I34" s="92">
        <v>4061430.05</v>
      </c>
      <c r="J34" s="92">
        <f t="shared" si="13"/>
        <v>3345.2799999997951</v>
      </c>
      <c r="K34" s="86">
        <f t="shared" si="14"/>
        <v>139.38666666665813</v>
      </c>
      <c r="L34" s="96"/>
    </row>
    <row r="35" spans="1:14">
      <c r="A35" s="73">
        <f t="shared" ref="A35:B35" si="16">A34+1</f>
        <v>29</v>
      </c>
      <c r="B35" s="69">
        <f t="shared" si="16"/>
        <v>46202</v>
      </c>
      <c r="C35" s="69">
        <f t="shared" ref="C35:C36" si="17">B35</f>
        <v>46202</v>
      </c>
      <c r="D35" s="70">
        <f t="shared" ref="D35:D36" si="18">F34</f>
        <v>0.25</v>
      </c>
      <c r="E35" s="69">
        <f t="shared" ref="E35:E36" si="19">C35+1</f>
        <v>46203</v>
      </c>
      <c r="F35" s="70">
        <f t="shared" si="7"/>
        <v>0.25</v>
      </c>
      <c r="G35" s="71">
        <f t="shared" ref="G35:G36" si="20">IFERROR(((E35-C35)+(F35-D35)),"")</f>
        <v>1</v>
      </c>
      <c r="H35" s="92">
        <f t="shared" si="2"/>
        <v>4061430.05</v>
      </c>
      <c r="I35" s="92">
        <v>4064774.19</v>
      </c>
      <c r="J35" s="92">
        <f t="shared" si="13"/>
        <v>3344.1400000001304</v>
      </c>
      <c r="K35" s="86">
        <f t="shared" si="14"/>
        <v>139.3391666666721</v>
      </c>
      <c r="L35" s="96"/>
    </row>
    <row r="36" spans="1:14">
      <c r="A36" s="73">
        <f t="shared" ref="A36:B37" si="21">A35+1</f>
        <v>30</v>
      </c>
      <c r="B36" s="69">
        <f t="shared" si="21"/>
        <v>46203</v>
      </c>
      <c r="C36" s="69">
        <f t="shared" si="17"/>
        <v>46203</v>
      </c>
      <c r="D36" s="70">
        <f t="shared" si="18"/>
        <v>0.25</v>
      </c>
      <c r="E36" s="69">
        <f t="shared" si="19"/>
        <v>46204</v>
      </c>
      <c r="F36" s="70">
        <f t="shared" si="7"/>
        <v>0.25</v>
      </c>
      <c r="G36" s="71">
        <f t="shared" si="20"/>
        <v>1</v>
      </c>
      <c r="H36" s="92">
        <f t="shared" si="2"/>
        <v>4064774.19</v>
      </c>
      <c r="I36" s="92">
        <v>4068532.22</v>
      </c>
      <c r="J36" s="92">
        <f t="shared" si="13"/>
        <v>3758.0300000002608</v>
      </c>
      <c r="K36" s="86">
        <f t="shared" si="14"/>
        <v>156.5845833333442</v>
      </c>
      <c r="L36" s="96"/>
    </row>
    <row r="37" spans="1:14">
      <c r="A37" s="73">
        <f t="shared" si="21"/>
        <v>31</v>
      </c>
      <c r="B37" s="69">
        <f t="shared" si="21"/>
        <v>46204</v>
      </c>
      <c r="C37" s="69">
        <f t="shared" ref="C37" si="22">B37</f>
        <v>46204</v>
      </c>
      <c r="D37" s="70">
        <f t="shared" ref="D37" si="23">F36</f>
        <v>0.25</v>
      </c>
      <c r="E37" s="69">
        <f t="shared" ref="E37" si="24">C37+1</f>
        <v>46205</v>
      </c>
      <c r="F37" s="70">
        <f t="shared" si="7"/>
        <v>0.25</v>
      </c>
      <c r="G37" s="71">
        <f t="shared" ref="G37" si="25">IFERROR(((E37-C37)+(F37-D37)),"")</f>
        <v>1</v>
      </c>
      <c r="H37" s="92"/>
      <c r="I37" s="92"/>
      <c r="J37" s="92">
        <f t="shared" ref="J37" si="26">I37-H37</f>
        <v>0</v>
      </c>
      <c r="K37" s="86">
        <f t="shared" ref="K37" si="27">J37/24</f>
        <v>0</v>
      </c>
      <c r="L37" s="36"/>
    </row>
    <row r="38" spans="1:14">
      <c r="A38" s="73"/>
      <c r="B38" s="69"/>
      <c r="C38" s="69"/>
      <c r="D38" s="70"/>
      <c r="E38" s="69"/>
      <c r="F38" s="70"/>
      <c r="G38" s="71"/>
      <c r="H38" s="72"/>
      <c r="I38" s="72"/>
      <c r="J38" s="72"/>
      <c r="K38" s="86"/>
      <c r="L38" s="96"/>
    </row>
    <row r="39" spans="1:14">
      <c r="A39" s="77" t="s">
        <v>7</v>
      </c>
      <c r="B39" s="78"/>
      <c r="C39" s="78"/>
      <c r="D39" s="78"/>
      <c r="E39" s="78"/>
      <c r="F39" s="78"/>
      <c r="G39" s="79">
        <f>SUM(G7:G34)</f>
        <v>28</v>
      </c>
      <c r="H39" s="80"/>
      <c r="I39" s="80"/>
      <c r="J39" s="88">
        <f>SUM(J7:J38)</f>
        <v>104501</v>
      </c>
      <c r="K39" s="88">
        <f>AVERAGE(K7:K34)</f>
        <v>144.93873511904704</v>
      </c>
      <c r="L39" s="89"/>
    </row>
    <row r="40" spans="1:14">
      <c r="A40" s="81" t="s">
        <v>125</v>
      </c>
      <c r="B40" s="82"/>
      <c r="C40" s="82"/>
      <c r="D40" s="82"/>
      <c r="E40" s="82"/>
      <c r="F40" s="82"/>
      <c r="G40" s="83">
        <f>G39/SUMPRODUCT((G7:G34&gt;0)*1)</f>
        <v>1</v>
      </c>
      <c r="H40" s="84"/>
      <c r="I40" s="84"/>
      <c r="J40" s="84"/>
      <c r="K40" s="84">
        <f>K39/SUMPRODUCT((K7:K34&gt;0)*1)</f>
        <v>5.3681013007054457</v>
      </c>
      <c r="L40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pane xSplit="2" ySplit="6" topLeftCell="C7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9" width="13.85546875" style="64" customWidth="1"/>
    <col min="10" max="10" width="13.85546875" style="1" customWidth="1"/>
    <col min="11" max="11" width="9.140625" style="1"/>
    <col min="12" max="12" width="31.140625" style="1" customWidth="1"/>
    <col min="13" max="16384" width="9.140625" style="1"/>
  </cols>
  <sheetData>
    <row r="1" spans="1:12">
      <c r="B1" s="5"/>
      <c r="C1" s="6" t="s">
        <v>144</v>
      </c>
      <c r="D1" s="5"/>
      <c r="E1" s="5"/>
      <c r="F1" s="5"/>
      <c r="G1" s="5"/>
      <c r="H1" s="65"/>
      <c r="I1" s="65"/>
      <c r="J1" s="5"/>
      <c r="K1" s="5"/>
      <c r="L1" s="5"/>
    </row>
    <row r="2" spans="1:12">
      <c r="B2" s="5"/>
      <c r="C2" s="6" t="s">
        <v>216</v>
      </c>
      <c r="D2" s="5"/>
      <c r="E2" s="5"/>
      <c r="F2" s="5"/>
      <c r="G2" s="5"/>
      <c r="H2" s="65"/>
      <c r="I2" s="65"/>
      <c r="J2" s="5"/>
      <c r="K2" s="5"/>
      <c r="L2" s="85" t="s">
        <v>146</v>
      </c>
    </row>
    <row r="3" spans="1:12">
      <c r="B3" s="5"/>
      <c r="C3" s="6" t="str">
        <f>'Summary sales'!A3</f>
        <v>Bulan Juni 2026</v>
      </c>
      <c r="D3" s="5"/>
      <c r="E3" s="5"/>
      <c r="F3" s="5"/>
      <c r="G3" s="5"/>
      <c r="H3" s="65"/>
      <c r="I3" s="65"/>
      <c r="J3" s="5"/>
      <c r="K3" s="5"/>
      <c r="L3" s="5"/>
    </row>
    <row r="4" spans="1:12">
      <c r="B4" s="8"/>
      <c r="C4" s="47">
        <f>'Summary sales'!A4</f>
        <v>46174</v>
      </c>
      <c r="D4" s="5"/>
      <c r="E4" s="5"/>
      <c r="F4" s="5"/>
      <c r="G4" s="5"/>
      <c r="H4" s="65"/>
      <c r="I4" s="65"/>
      <c r="J4" s="5" t="s">
        <v>147</v>
      </c>
      <c r="K4" s="28">
        <f>MAX(K7:K16)</f>
        <v>0</v>
      </c>
      <c r="L4" s="5"/>
    </row>
    <row r="5" spans="1:12">
      <c r="A5" s="748" t="s">
        <v>107</v>
      </c>
      <c r="B5" s="747" t="s">
        <v>108</v>
      </c>
      <c r="C5" s="747" t="s">
        <v>148</v>
      </c>
      <c r="D5" s="747"/>
      <c r="E5" s="747" t="s">
        <v>149</v>
      </c>
      <c r="F5" s="747"/>
      <c r="G5" s="751" t="s">
        <v>150</v>
      </c>
      <c r="H5" s="821" t="s">
        <v>151</v>
      </c>
      <c r="I5" s="821"/>
      <c r="J5" s="747" t="s">
        <v>152</v>
      </c>
      <c r="K5" s="751" t="s">
        <v>153</v>
      </c>
      <c r="L5" s="745" t="s">
        <v>154</v>
      </c>
    </row>
    <row r="6" spans="1:12">
      <c r="A6" s="749"/>
      <c r="B6" s="750"/>
      <c r="C6" s="11" t="s">
        <v>108</v>
      </c>
      <c r="D6" s="11" t="s">
        <v>155</v>
      </c>
      <c r="E6" s="11" t="s">
        <v>108</v>
      </c>
      <c r="F6" s="11" t="s">
        <v>155</v>
      </c>
      <c r="G6" s="752"/>
      <c r="H6" s="66" t="s">
        <v>148</v>
      </c>
      <c r="I6" s="66" t="s">
        <v>149</v>
      </c>
      <c r="J6" s="750"/>
      <c r="K6" s="752"/>
      <c r="L6" s="746"/>
    </row>
    <row r="7" spans="1:12">
      <c r="A7" s="67">
        <v>1</v>
      </c>
      <c r="B7" s="68"/>
      <c r="C7" s="69"/>
      <c r="D7" s="70"/>
      <c r="E7" s="69"/>
      <c r="F7" s="70"/>
      <c r="G7" s="71"/>
      <c r="H7" s="72"/>
      <c r="I7" s="72"/>
      <c r="J7" s="72">
        <f t="shared" ref="J7:J16" si="0">I7-H7</f>
        <v>0</v>
      </c>
      <c r="K7" s="86">
        <f t="shared" ref="K7:K16" si="1">J7/24</f>
        <v>0</v>
      </c>
      <c r="L7" s="36"/>
    </row>
    <row r="8" spans="1:12">
      <c r="A8" s="73">
        <f>A7+1</f>
        <v>2</v>
      </c>
      <c r="B8" s="69"/>
      <c r="C8" s="69"/>
      <c r="D8" s="70"/>
      <c r="E8" s="69"/>
      <c r="F8" s="70"/>
      <c r="G8" s="71"/>
      <c r="H8" s="72"/>
      <c r="I8" s="72"/>
      <c r="J8" s="72">
        <f t="shared" si="0"/>
        <v>0</v>
      </c>
      <c r="K8" s="86">
        <f t="shared" si="1"/>
        <v>0</v>
      </c>
      <c r="L8" s="36"/>
    </row>
    <row r="9" spans="1:12">
      <c r="A9" s="73">
        <f t="shared" ref="A9:A16" si="2">A8+1</f>
        <v>3</v>
      </c>
      <c r="B9" s="69"/>
      <c r="C9" s="69"/>
      <c r="D9" s="70"/>
      <c r="E9" s="69"/>
      <c r="F9" s="70"/>
      <c r="G9" s="71"/>
      <c r="H9" s="72"/>
      <c r="I9" s="72"/>
      <c r="J9" s="72">
        <f t="shared" si="0"/>
        <v>0</v>
      </c>
      <c r="K9" s="86">
        <f t="shared" si="1"/>
        <v>0</v>
      </c>
      <c r="L9" s="36"/>
    </row>
    <row r="10" spans="1:12">
      <c r="A10" s="73">
        <f t="shared" si="2"/>
        <v>4</v>
      </c>
      <c r="B10" s="69"/>
      <c r="C10" s="69"/>
      <c r="D10" s="70"/>
      <c r="E10" s="69"/>
      <c r="F10" s="70"/>
      <c r="G10" s="71"/>
      <c r="H10" s="72"/>
      <c r="I10" s="72"/>
      <c r="J10" s="72">
        <f t="shared" si="0"/>
        <v>0</v>
      </c>
      <c r="K10" s="86">
        <f t="shared" si="1"/>
        <v>0</v>
      </c>
      <c r="L10" s="36"/>
    </row>
    <row r="11" spans="1:12">
      <c r="A11" s="73">
        <f t="shared" si="2"/>
        <v>5</v>
      </c>
      <c r="B11" s="69"/>
      <c r="C11" s="69"/>
      <c r="D11" s="70"/>
      <c r="E11" s="69"/>
      <c r="F11" s="70"/>
      <c r="G11" s="71"/>
      <c r="H11" s="72"/>
      <c r="I11" s="72"/>
      <c r="J11" s="72">
        <f t="shared" si="0"/>
        <v>0</v>
      </c>
      <c r="K11" s="86">
        <f t="shared" si="1"/>
        <v>0</v>
      </c>
      <c r="L11" s="36"/>
    </row>
    <row r="12" spans="1:12">
      <c r="A12" s="73">
        <f t="shared" si="2"/>
        <v>6</v>
      </c>
      <c r="B12" s="69"/>
      <c r="C12" s="69"/>
      <c r="D12" s="70"/>
      <c r="E12" s="69"/>
      <c r="F12" s="70"/>
      <c r="G12" s="71"/>
      <c r="H12" s="72"/>
      <c r="I12" s="72"/>
      <c r="J12" s="72">
        <f t="shared" si="0"/>
        <v>0</v>
      </c>
      <c r="K12" s="86">
        <f t="shared" si="1"/>
        <v>0</v>
      </c>
      <c r="L12" s="36"/>
    </row>
    <row r="13" spans="1:12">
      <c r="A13" s="73">
        <f t="shared" si="2"/>
        <v>7</v>
      </c>
      <c r="B13" s="69"/>
      <c r="C13" s="69"/>
      <c r="D13" s="70"/>
      <c r="E13" s="69"/>
      <c r="F13" s="70"/>
      <c r="G13" s="71"/>
      <c r="H13" s="72"/>
      <c r="I13" s="72"/>
      <c r="J13" s="72">
        <f t="shared" si="0"/>
        <v>0</v>
      </c>
      <c r="K13" s="86">
        <f t="shared" si="1"/>
        <v>0</v>
      </c>
      <c r="L13" s="36"/>
    </row>
    <row r="14" spans="1:12">
      <c r="A14" s="73">
        <f t="shared" si="2"/>
        <v>8</v>
      </c>
      <c r="B14" s="69"/>
      <c r="C14" s="69"/>
      <c r="D14" s="70"/>
      <c r="E14" s="69"/>
      <c r="F14" s="70"/>
      <c r="G14" s="71"/>
      <c r="H14" s="72"/>
      <c r="I14" s="72"/>
      <c r="J14" s="72">
        <f t="shared" ref="J14" si="3">I14-H14</f>
        <v>0</v>
      </c>
      <c r="K14" s="86">
        <f t="shared" si="1"/>
        <v>0</v>
      </c>
      <c r="L14" s="36"/>
    </row>
    <row r="15" spans="1:12">
      <c r="A15" s="73">
        <f t="shared" si="2"/>
        <v>9</v>
      </c>
      <c r="B15" s="69"/>
      <c r="C15" s="69"/>
      <c r="D15" s="70"/>
      <c r="E15" s="69"/>
      <c r="F15" s="70"/>
      <c r="G15" s="71"/>
      <c r="H15" s="72"/>
      <c r="I15" s="72"/>
      <c r="J15" s="72">
        <f t="shared" si="0"/>
        <v>0</v>
      </c>
      <c r="K15" s="86">
        <f t="shared" si="1"/>
        <v>0</v>
      </c>
      <c r="L15" s="36"/>
    </row>
    <row r="16" spans="1:12">
      <c r="A16" s="73">
        <f t="shared" si="2"/>
        <v>10</v>
      </c>
      <c r="B16" s="69"/>
      <c r="C16" s="69"/>
      <c r="D16" s="70"/>
      <c r="E16" s="69"/>
      <c r="F16" s="70"/>
      <c r="G16" s="71"/>
      <c r="H16" s="72"/>
      <c r="I16" s="72"/>
      <c r="J16" s="72">
        <f t="shared" si="0"/>
        <v>0</v>
      </c>
      <c r="K16" s="86">
        <f t="shared" si="1"/>
        <v>0</v>
      </c>
      <c r="L16" s="36"/>
    </row>
    <row r="17" spans="1:12">
      <c r="A17" s="74"/>
      <c r="B17" s="20"/>
      <c r="C17" s="20"/>
      <c r="D17" s="75"/>
      <c r="E17" s="20"/>
      <c r="F17" s="75"/>
      <c r="G17" s="75"/>
      <c r="H17" s="76"/>
      <c r="I17" s="76"/>
      <c r="J17" s="87"/>
      <c r="K17" s="40"/>
      <c r="L17" s="41"/>
    </row>
    <row r="18" spans="1:12">
      <c r="A18" s="77" t="s">
        <v>7</v>
      </c>
      <c r="B18" s="78"/>
      <c r="C18" s="78"/>
      <c r="D18" s="78"/>
      <c r="E18" s="78"/>
      <c r="F18" s="78"/>
      <c r="G18" s="79">
        <f>SUM(G7:G16)</f>
        <v>0</v>
      </c>
      <c r="H18" s="80"/>
      <c r="I18" s="80"/>
      <c r="J18" s="88">
        <f>SUM(J7:J17)</f>
        <v>0</v>
      </c>
      <c r="K18" s="88">
        <f>AVERAGE(K7:K16)</f>
        <v>0</v>
      </c>
      <c r="L18" s="89"/>
    </row>
    <row r="19" spans="1:12">
      <c r="A19" s="81" t="s">
        <v>125</v>
      </c>
      <c r="B19" s="82"/>
      <c r="C19" s="82"/>
      <c r="D19" s="82"/>
      <c r="E19" s="82"/>
      <c r="F19" s="82"/>
      <c r="G19" s="83" t="e">
        <f>G18/SUMPRODUCT((G7:G16&gt;0)*1)</f>
        <v>#DIV/0!</v>
      </c>
      <c r="H19" s="84"/>
      <c r="I19" s="84"/>
      <c r="J19" s="84"/>
      <c r="K19" s="84" t="e">
        <f>K18/SUMPRODUCT((K7:K16&gt;0)*1)</f>
        <v>#DIV/0!</v>
      </c>
      <c r="L19" s="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14" sqref="L1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5" style="1" customWidth="1"/>
    <col min="4" max="4" width="15.28515625" style="1" customWidth="1"/>
    <col min="5" max="5" width="10.7109375" style="1" customWidth="1"/>
    <col min="6" max="9" width="9.140625" style="1"/>
    <col min="10" max="10" width="13.42578125" style="1" customWidth="1"/>
    <col min="11" max="11" width="13.28515625" style="1" customWidth="1"/>
    <col min="12" max="12" width="19.140625" style="4" customWidth="1"/>
    <col min="13" max="13" width="49" style="1" customWidth="1"/>
    <col min="14" max="16384" width="9.140625" style="1"/>
  </cols>
  <sheetData>
    <row r="1" spans="1:16">
      <c r="B1" s="5"/>
      <c r="C1" s="5"/>
      <c r="D1" s="5"/>
      <c r="E1" s="6" t="s">
        <v>144</v>
      </c>
      <c r="F1" s="5"/>
      <c r="G1" s="5"/>
      <c r="H1" s="5"/>
      <c r="I1" s="5"/>
      <c r="J1" s="5"/>
      <c r="K1" s="5"/>
      <c r="L1" s="29"/>
    </row>
    <row r="2" spans="1:16">
      <c r="B2" s="5"/>
      <c r="C2" s="5"/>
      <c r="D2" s="5"/>
      <c r="E2" s="6" t="s">
        <v>217</v>
      </c>
      <c r="F2" s="5"/>
      <c r="G2" s="5"/>
      <c r="H2" s="28"/>
      <c r="I2" s="5"/>
      <c r="J2" s="5"/>
      <c r="K2" s="5"/>
      <c r="L2" s="30" t="s">
        <v>146</v>
      </c>
    </row>
    <row r="3" spans="1:16">
      <c r="B3" s="5"/>
      <c r="C3" s="5"/>
      <c r="D3" s="5"/>
      <c r="E3" s="6" t="e">
        <f>#REF!</f>
        <v>#REF!</v>
      </c>
      <c r="F3" s="5"/>
      <c r="G3" s="5"/>
      <c r="H3" s="5"/>
      <c r="I3" s="5"/>
      <c r="J3" s="5"/>
      <c r="K3" s="5"/>
      <c r="L3" s="29"/>
    </row>
    <row r="4" spans="1:16">
      <c r="B4" s="8"/>
      <c r="C4" s="47"/>
      <c r="D4" s="9"/>
      <c r="E4" s="8" t="e">
        <f>#REF!</f>
        <v>#REF!</v>
      </c>
      <c r="F4" s="5"/>
      <c r="G4" s="5"/>
      <c r="H4" s="5"/>
      <c r="I4" s="5"/>
      <c r="J4" s="5"/>
      <c r="K4" s="5"/>
      <c r="L4" s="29" t="s">
        <v>147</v>
      </c>
    </row>
    <row r="5" spans="1:16" ht="15.75" customHeight="1">
      <c r="A5" s="748" t="s">
        <v>107</v>
      </c>
      <c r="B5" s="747" t="s">
        <v>108</v>
      </c>
      <c r="C5" s="747" t="s">
        <v>218</v>
      </c>
      <c r="D5" s="747" t="s">
        <v>186</v>
      </c>
      <c r="E5" s="747" t="s">
        <v>185</v>
      </c>
      <c r="F5" s="753" t="s">
        <v>189</v>
      </c>
      <c r="G5" s="754"/>
      <c r="H5" s="754"/>
      <c r="I5" s="754"/>
      <c r="J5" s="754"/>
      <c r="K5" s="754"/>
      <c r="L5" s="824" t="s">
        <v>152</v>
      </c>
      <c r="M5" s="745" t="s">
        <v>190</v>
      </c>
    </row>
    <row r="6" spans="1:16" ht="15.75" customHeight="1">
      <c r="A6" s="768"/>
      <c r="B6" s="765"/>
      <c r="C6" s="765"/>
      <c r="D6" s="765"/>
      <c r="E6" s="765"/>
      <c r="F6" s="762" t="s">
        <v>148</v>
      </c>
      <c r="G6" s="763"/>
      <c r="H6" s="762" t="s">
        <v>149</v>
      </c>
      <c r="I6" s="815"/>
      <c r="J6" s="762" t="s">
        <v>151</v>
      </c>
      <c r="K6" s="763"/>
      <c r="L6" s="825"/>
      <c r="M6" s="814"/>
    </row>
    <row r="7" spans="1:16" ht="33.75" customHeight="1">
      <c r="A7" s="749"/>
      <c r="B7" s="750"/>
      <c r="C7" s="750"/>
      <c r="D7" s="750"/>
      <c r="E7" s="750"/>
      <c r="F7" s="11" t="s">
        <v>108</v>
      </c>
      <c r="G7" s="11" t="s">
        <v>155</v>
      </c>
      <c r="H7" s="11" t="s">
        <v>108</v>
      </c>
      <c r="I7" s="11" t="s">
        <v>155</v>
      </c>
      <c r="J7" s="11" t="s">
        <v>219</v>
      </c>
      <c r="K7" s="11" t="s">
        <v>220</v>
      </c>
      <c r="L7" s="826"/>
      <c r="M7" s="746"/>
    </row>
    <row r="8" spans="1:16">
      <c r="A8" s="13">
        <f t="shared" ref="A8:A17" si="0">A7+1</f>
        <v>1</v>
      </c>
      <c r="B8" s="14">
        <f t="shared" ref="B8" si="1">H8</f>
        <v>0</v>
      </c>
      <c r="C8" s="55"/>
      <c r="D8" s="37"/>
      <c r="E8" s="62"/>
      <c r="F8" s="17"/>
      <c r="G8" s="52"/>
      <c r="H8" s="17"/>
      <c r="I8" s="51"/>
      <c r="J8" s="37"/>
      <c r="K8" s="37"/>
      <c r="L8" s="35">
        <f>K8-J8</f>
        <v>0</v>
      </c>
      <c r="M8" s="36"/>
      <c r="P8" s="45"/>
    </row>
    <row r="9" spans="1:16">
      <c r="A9" s="13">
        <f t="shared" si="0"/>
        <v>2</v>
      </c>
      <c r="B9" s="14">
        <f t="shared" ref="B9:B12" si="2">H9</f>
        <v>0</v>
      </c>
      <c r="C9" s="55"/>
      <c r="D9" s="37"/>
      <c r="E9" s="15"/>
      <c r="F9" s="17"/>
      <c r="G9" s="52"/>
      <c r="H9" s="17"/>
      <c r="I9" s="51"/>
      <c r="J9" s="37"/>
      <c r="K9" s="37"/>
      <c r="L9" s="35">
        <f t="shared" ref="L9:L17" si="3">K9-J9</f>
        <v>0</v>
      </c>
      <c r="M9" s="36"/>
      <c r="P9" s="45"/>
    </row>
    <row r="10" spans="1:16">
      <c r="A10" s="13">
        <f t="shared" si="0"/>
        <v>3</v>
      </c>
      <c r="B10" s="14">
        <f t="shared" si="2"/>
        <v>0</v>
      </c>
      <c r="C10" s="55"/>
      <c r="D10" s="16"/>
      <c r="E10" s="15"/>
      <c r="F10" s="17"/>
      <c r="G10" s="52"/>
      <c r="H10" s="17"/>
      <c r="I10" s="51"/>
      <c r="J10" s="37"/>
      <c r="K10" s="37"/>
      <c r="L10" s="35">
        <f t="shared" si="3"/>
        <v>0</v>
      </c>
      <c r="M10" s="38"/>
      <c r="N10" s="46"/>
      <c r="O10" s="4"/>
      <c r="P10" s="45"/>
    </row>
    <row r="11" spans="1:16">
      <c r="A11" s="13">
        <f t="shared" si="0"/>
        <v>4</v>
      </c>
      <c r="B11" s="14">
        <f t="shared" si="2"/>
        <v>0</v>
      </c>
      <c r="C11" s="55"/>
      <c r="D11" s="16"/>
      <c r="E11" s="15"/>
      <c r="F11" s="17"/>
      <c r="G11" s="52"/>
      <c r="H11" s="17"/>
      <c r="I11" s="51"/>
      <c r="J11" s="37"/>
      <c r="K11" s="37"/>
      <c r="L11" s="35">
        <f t="shared" si="3"/>
        <v>0</v>
      </c>
      <c r="M11" s="38"/>
      <c r="N11" s="46"/>
      <c r="O11" s="4"/>
      <c r="P11" s="45"/>
    </row>
    <row r="12" spans="1:16">
      <c r="A12" s="13">
        <f t="shared" si="0"/>
        <v>5</v>
      </c>
      <c r="B12" s="14">
        <f t="shared" si="2"/>
        <v>0</v>
      </c>
      <c r="C12" s="55"/>
      <c r="D12" s="16"/>
      <c r="E12" s="15"/>
      <c r="F12" s="17"/>
      <c r="G12" s="52"/>
      <c r="H12" s="17"/>
      <c r="I12" s="51"/>
      <c r="J12" s="37"/>
      <c r="K12" s="37"/>
      <c r="L12" s="35">
        <f t="shared" si="3"/>
        <v>0</v>
      </c>
      <c r="M12" s="36"/>
      <c r="N12" s="46"/>
      <c r="O12" s="4"/>
    </row>
    <row r="13" spans="1:16">
      <c r="A13" s="13">
        <f t="shared" si="0"/>
        <v>6</v>
      </c>
      <c r="B13" s="14">
        <f t="shared" ref="B13:B17" si="4">H13</f>
        <v>0</v>
      </c>
      <c r="C13" s="55"/>
      <c r="D13" s="16"/>
      <c r="E13" s="15"/>
      <c r="F13" s="17"/>
      <c r="G13" s="52"/>
      <c r="H13" s="17"/>
      <c r="I13" s="51"/>
      <c r="J13" s="37"/>
      <c r="K13" s="37"/>
      <c r="L13" s="35">
        <f t="shared" si="3"/>
        <v>0</v>
      </c>
      <c r="M13" s="36"/>
      <c r="N13" s="46"/>
      <c r="O13" s="4"/>
    </row>
    <row r="14" spans="1:16">
      <c r="A14" s="13">
        <f t="shared" si="0"/>
        <v>7</v>
      </c>
      <c r="B14" s="14">
        <f t="shared" si="4"/>
        <v>0</v>
      </c>
      <c r="C14" s="63"/>
      <c r="D14" s="16"/>
      <c r="E14" s="15"/>
      <c r="F14" s="17"/>
      <c r="G14" s="52"/>
      <c r="H14" s="17"/>
      <c r="I14" s="51"/>
      <c r="J14" s="37"/>
      <c r="K14" s="37"/>
      <c r="L14" s="35">
        <f t="shared" si="3"/>
        <v>0</v>
      </c>
      <c r="M14" s="36"/>
      <c r="N14" s="46"/>
      <c r="O14" s="4"/>
    </row>
    <row r="15" spans="1:16">
      <c r="A15" s="13">
        <f t="shared" si="0"/>
        <v>8</v>
      </c>
      <c r="B15" s="14">
        <f t="shared" si="4"/>
        <v>0</v>
      </c>
      <c r="C15" s="63"/>
      <c r="D15" s="37"/>
      <c r="E15" s="15"/>
      <c r="F15" s="17"/>
      <c r="G15" s="52"/>
      <c r="H15" s="17"/>
      <c r="I15" s="51"/>
      <c r="J15" s="37"/>
      <c r="K15" s="37"/>
      <c r="L15" s="35">
        <f t="shared" si="3"/>
        <v>0</v>
      </c>
      <c r="M15" s="36"/>
      <c r="N15" s="46"/>
      <c r="O15" s="4"/>
    </row>
    <row r="16" spans="1:16">
      <c r="A16" s="13">
        <f t="shared" si="0"/>
        <v>9</v>
      </c>
      <c r="B16" s="14">
        <f t="shared" si="4"/>
        <v>0</v>
      </c>
      <c r="C16" s="63"/>
      <c r="D16" s="37"/>
      <c r="E16" s="15"/>
      <c r="F16" s="17"/>
      <c r="G16" s="52"/>
      <c r="H16" s="17"/>
      <c r="I16" s="51"/>
      <c r="J16" s="37"/>
      <c r="K16" s="37"/>
      <c r="L16" s="35">
        <f t="shared" si="3"/>
        <v>0</v>
      </c>
      <c r="M16" s="36"/>
      <c r="N16" s="46"/>
      <c r="O16" s="4"/>
    </row>
    <row r="17" spans="1:15">
      <c r="A17" s="13">
        <f t="shared" si="0"/>
        <v>10</v>
      </c>
      <c r="B17" s="14">
        <f t="shared" si="4"/>
        <v>0</v>
      </c>
      <c r="C17" s="63"/>
      <c r="D17" s="37"/>
      <c r="E17" s="15"/>
      <c r="F17" s="17"/>
      <c r="G17" s="52"/>
      <c r="H17" s="17"/>
      <c r="I17" s="51"/>
      <c r="J17" s="37"/>
      <c r="K17" s="37"/>
      <c r="L17" s="35">
        <f t="shared" si="3"/>
        <v>0</v>
      </c>
      <c r="M17" s="36"/>
      <c r="N17" s="46"/>
      <c r="O17" s="4"/>
    </row>
    <row r="18" spans="1:15">
      <c r="A18" s="13"/>
      <c r="B18" s="14"/>
      <c r="C18" s="55"/>
      <c r="D18" s="16"/>
      <c r="E18" s="15"/>
      <c r="F18" s="17"/>
      <c r="G18" s="52"/>
      <c r="H18" s="17"/>
      <c r="I18" s="51"/>
      <c r="J18" s="37"/>
      <c r="K18" s="37"/>
      <c r="L18" s="35"/>
      <c r="M18" s="36"/>
      <c r="N18" s="46"/>
      <c r="O18" s="4"/>
    </row>
    <row r="19" spans="1:15">
      <c r="A19" s="24" t="s">
        <v>7</v>
      </c>
      <c r="B19" s="25"/>
      <c r="C19" s="25"/>
      <c r="D19" s="25"/>
      <c r="E19" s="25"/>
      <c r="F19" s="25"/>
      <c r="G19" s="27"/>
      <c r="H19" s="25"/>
      <c r="I19" s="27"/>
      <c r="J19" s="27"/>
      <c r="K19" s="27"/>
      <c r="L19" s="43">
        <f>SUM(L8:L18)</f>
        <v>0</v>
      </c>
      <c r="M19" s="44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5" width="15.28515625" style="1" customWidth="1"/>
    <col min="6" max="7" width="9.140625" style="1"/>
    <col min="8" max="8" width="9.140625" style="56"/>
    <col min="9" max="9" width="9.140625" style="1"/>
    <col min="10" max="10" width="13.28515625" style="1" customWidth="1"/>
    <col min="11" max="11" width="12.28515625" style="1" customWidth="1"/>
    <col min="12" max="12" width="19.140625" style="4" customWidth="1"/>
    <col min="13" max="13" width="49" style="1" customWidth="1"/>
    <col min="14" max="16384" width="9.140625" style="1"/>
  </cols>
  <sheetData>
    <row r="1" spans="1:16">
      <c r="B1" s="5"/>
      <c r="C1" s="5"/>
      <c r="D1" s="6" t="s">
        <v>144</v>
      </c>
      <c r="E1" s="5"/>
      <c r="F1" s="5"/>
      <c r="G1" s="5"/>
      <c r="H1" s="57"/>
      <c r="I1" s="5"/>
      <c r="J1" s="5"/>
      <c r="K1" s="5"/>
      <c r="L1" s="29"/>
    </row>
    <row r="2" spans="1:16">
      <c r="B2" s="5"/>
      <c r="C2" s="5"/>
      <c r="D2" s="6" t="s">
        <v>221</v>
      </c>
      <c r="E2" s="5"/>
      <c r="F2" s="5"/>
      <c r="G2" s="5"/>
      <c r="H2" s="57"/>
      <c r="I2" s="5"/>
      <c r="J2" s="5"/>
      <c r="K2" s="5"/>
      <c r="L2" s="30" t="s">
        <v>146</v>
      </c>
    </row>
    <row r="3" spans="1:16">
      <c r="B3" s="5"/>
      <c r="C3" s="5"/>
      <c r="D3" s="6" t="e">
        <f>#REF!</f>
        <v>#REF!</v>
      </c>
      <c r="E3" s="5"/>
      <c r="F3" s="5"/>
      <c r="G3" s="5"/>
      <c r="H3" s="57"/>
      <c r="I3" s="5"/>
      <c r="J3" s="5"/>
      <c r="K3" s="5"/>
      <c r="L3" s="29"/>
    </row>
    <row r="4" spans="1:16">
      <c r="B4" s="8"/>
      <c r="C4" s="47"/>
      <c r="D4" s="8" t="e">
        <f>#REF!</f>
        <v>#REF!</v>
      </c>
      <c r="E4" s="9"/>
      <c r="F4" s="5"/>
      <c r="G4" s="5"/>
      <c r="H4" s="57"/>
      <c r="I4" s="5"/>
      <c r="J4" s="5"/>
      <c r="K4" s="5"/>
      <c r="L4" s="29" t="s">
        <v>147</v>
      </c>
    </row>
    <row r="5" spans="1:16" ht="15.75" customHeight="1">
      <c r="A5" s="748" t="s">
        <v>107</v>
      </c>
      <c r="B5" s="747" t="s">
        <v>108</v>
      </c>
      <c r="C5" s="747" t="s">
        <v>218</v>
      </c>
      <c r="D5" s="747" t="s">
        <v>222</v>
      </c>
      <c r="E5" s="747" t="s">
        <v>223</v>
      </c>
      <c r="F5" s="753" t="s">
        <v>189</v>
      </c>
      <c r="G5" s="754"/>
      <c r="H5" s="754"/>
      <c r="I5" s="754"/>
      <c r="J5" s="754"/>
      <c r="K5" s="754"/>
      <c r="L5" s="824" t="s">
        <v>152</v>
      </c>
      <c r="M5" s="745" t="s">
        <v>190</v>
      </c>
    </row>
    <row r="6" spans="1:16" ht="15.75" customHeight="1">
      <c r="A6" s="768"/>
      <c r="B6" s="765"/>
      <c r="C6" s="765"/>
      <c r="D6" s="765"/>
      <c r="E6" s="765"/>
      <c r="F6" s="762" t="s">
        <v>148</v>
      </c>
      <c r="G6" s="763"/>
      <c r="H6" s="762" t="s">
        <v>149</v>
      </c>
      <c r="I6" s="815"/>
      <c r="J6" s="762" t="s">
        <v>151</v>
      </c>
      <c r="K6" s="763"/>
      <c r="L6" s="825"/>
      <c r="M6" s="814"/>
    </row>
    <row r="7" spans="1:16" ht="33.75" customHeight="1">
      <c r="A7" s="749"/>
      <c r="B7" s="750"/>
      <c r="C7" s="750"/>
      <c r="D7" s="750"/>
      <c r="E7" s="750"/>
      <c r="F7" s="11" t="s">
        <v>108</v>
      </c>
      <c r="G7" s="11" t="s">
        <v>155</v>
      </c>
      <c r="H7" s="12" t="s">
        <v>108</v>
      </c>
      <c r="I7" s="11" t="s">
        <v>155</v>
      </c>
      <c r="J7" s="11" t="s">
        <v>219</v>
      </c>
      <c r="K7" s="11" t="s">
        <v>220</v>
      </c>
      <c r="L7" s="826"/>
      <c r="M7" s="746"/>
    </row>
    <row r="8" spans="1:16">
      <c r="A8" s="13">
        <f t="shared" ref="A8:A17" si="0">A7+1</f>
        <v>1</v>
      </c>
      <c r="B8" s="14">
        <f t="shared" ref="B8:B17" si="1">H8</f>
        <v>0</v>
      </c>
      <c r="C8" s="55"/>
      <c r="D8" s="16"/>
      <c r="E8" s="16"/>
      <c r="F8" s="19"/>
      <c r="G8" s="51"/>
      <c r="H8" s="19"/>
      <c r="I8" s="51"/>
      <c r="J8" s="59"/>
      <c r="K8" s="59"/>
      <c r="L8" s="35"/>
      <c r="M8" s="60"/>
      <c r="N8" s="46"/>
      <c r="O8" s="4"/>
    </row>
    <row r="9" spans="1:16">
      <c r="A9" s="13">
        <f t="shared" si="0"/>
        <v>2</v>
      </c>
      <c r="B9" s="14">
        <f t="shared" si="1"/>
        <v>0</v>
      </c>
      <c r="C9" s="55"/>
      <c r="D9" s="16"/>
      <c r="E9" s="16"/>
      <c r="F9" s="19"/>
      <c r="G9" s="51"/>
      <c r="H9" s="19"/>
      <c r="I9" s="51"/>
      <c r="J9" s="59"/>
      <c r="K9" s="59"/>
      <c r="L9" s="35"/>
      <c r="M9" s="60"/>
      <c r="N9" s="46"/>
      <c r="O9" s="4"/>
    </row>
    <row r="10" spans="1:16">
      <c r="A10" s="13">
        <f t="shared" si="0"/>
        <v>3</v>
      </c>
      <c r="B10" s="14">
        <f t="shared" si="1"/>
        <v>0</v>
      </c>
      <c r="C10" s="55"/>
      <c r="D10" s="16"/>
      <c r="E10" s="37"/>
      <c r="F10" s="19"/>
      <c r="G10" s="51"/>
      <c r="H10" s="19"/>
      <c r="I10" s="51"/>
      <c r="J10" s="59"/>
      <c r="K10" s="61"/>
      <c r="L10" s="35"/>
      <c r="M10" s="38"/>
      <c r="N10" s="46"/>
      <c r="O10" s="4"/>
      <c r="P10" s="45"/>
    </row>
    <row r="11" spans="1:16">
      <c r="A11" s="13">
        <f t="shared" si="0"/>
        <v>4</v>
      </c>
      <c r="B11" s="14">
        <f t="shared" si="1"/>
        <v>0</v>
      </c>
      <c r="C11" s="55"/>
      <c r="D11" s="16"/>
      <c r="E11" s="37"/>
      <c r="F11" s="19"/>
      <c r="G11" s="51"/>
      <c r="H11" s="19"/>
      <c r="I11" s="51"/>
      <c r="J11" s="61"/>
      <c r="K11" s="61"/>
      <c r="L11" s="35"/>
      <c r="M11" s="38"/>
      <c r="N11" s="46"/>
      <c r="O11" s="4"/>
      <c r="P11" s="45"/>
    </row>
    <row r="12" spans="1:16">
      <c r="A12" s="13">
        <f t="shared" si="0"/>
        <v>5</v>
      </c>
      <c r="B12" s="14">
        <f t="shared" si="1"/>
        <v>0</v>
      </c>
      <c r="C12" s="55"/>
      <c r="D12" s="16"/>
      <c r="E12" s="37"/>
      <c r="F12" s="19"/>
      <c r="G12" s="51"/>
      <c r="H12" s="19"/>
      <c r="I12" s="51"/>
      <c r="J12" s="37"/>
      <c r="K12" s="37"/>
      <c r="L12" s="35"/>
      <c r="M12" s="36"/>
      <c r="N12" s="46"/>
      <c r="O12" s="4"/>
    </row>
    <row r="13" spans="1:16">
      <c r="A13" s="13">
        <f t="shared" si="0"/>
        <v>6</v>
      </c>
      <c r="B13" s="14">
        <f t="shared" si="1"/>
        <v>0</v>
      </c>
      <c r="C13" s="55"/>
      <c r="D13" s="16"/>
      <c r="E13" s="37"/>
      <c r="F13" s="19"/>
      <c r="G13" s="51"/>
      <c r="H13" s="19"/>
      <c r="I13" s="51"/>
      <c r="J13" s="37"/>
      <c r="K13" s="37"/>
      <c r="L13" s="35"/>
      <c r="M13" s="36"/>
      <c r="N13" s="46"/>
      <c r="O13" s="4"/>
    </row>
    <row r="14" spans="1:16">
      <c r="A14" s="13">
        <f t="shared" si="0"/>
        <v>7</v>
      </c>
      <c r="B14" s="14">
        <f t="shared" si="1"/>
        <v>0</v>
      </c>
      <c r="C14" s="55"/>
      <c r="D14" s="16"/>
      <c r="E14" s="37"/>
      <c r="F14" s="19"/>
      <c r="G14" s="51"/>
      <c r="H14" s="19"/>
      <c r="I14" s="51"/>
      <c r="J14" s="37"/>
      <c r="K14" s="37"/>
      <c r="L14" s="35"/>
      <c r="M14" s="36"/>
      <c r="N14" s="46"/>
      <c r="O14" s="4"/>
    </row>
    <row r="15" spans="1:16">
      <c r="A15" s="13">
        <f t="shared" si="0"/>
        <v>8</v>
      </c>
      <c r="B15" s="14">
        <f t="shared" si="1"/>
        <v>0</v>
      </c>
      <c r="C15" s="55"/>
      <c r="D15" s="37"/>
      <c r="E15" s="16"/>
      <c r="F15" s="19"/>
      <c r="G15" s="51"/>
      <c r="H15" s="19"/>
      <c r="I15" s="51"/>
      <c r="J15" s="37"/>
      <c r="K15" s="37"/>
      <c r="L15" s="35"/>
      <c r="M15" s="36"/>
      <c r="N15" s="46"/>
      <c r="O15" s="4"/>
    </row>
    <row r="16" spans="1:16">
      <c r="A16" s="13">
        <f t="shared" si="0"/>
        <v>9</v>
      </c>
      <c r="B16" s="14">
        <f t="shared" si="1"/>
        <v>0</v>
      </c>
      <c r="C16" s="55"/>
      <c r="D16" s="37"/>
      <c r="E16" s="16"/>
      <c r="F16" s="19"/>
      <c r="G16" s="51"/>
      <c r="H16" s="19"/>
      <c r="I16" s="51"/>
      <c r="J16" s="37"/>
      <c r="K16" s="37"/>
      <c r="L16" s="35"/>
      <c r="M16" s="36"/>
      <c r="N16" s="46"/>
      <c r="O16" s="4"/>
    </row>
    <row r="17" spans="1:15">
      <c r="A17" s="13">
        <f t="shared" si="0"/>
        <v>10</v>
      </c>
      <c r="B17" s="14">
        <f t="shared" si="1"/>
        <v>0</v>
      </c>
      <c r="C17" s="55"/>
      <c r="D17" s="37"/>
      <c r="E17" s="16"/>
      <c r="F17" s="19"/>
      <c r="G17" s="51"/>
      <c r="H17" s="19"/>
      <c r="I17" s="51"/>
      <c r="J17" s="37"/>
      <c r="K17" s="37"/>
      <c r="L17" s="35"/>
      <c r="M17" s="36"/>
      <c r="N17" s="46"/>
      <c r="O17" s="4"/>
    </row>
    <row r="18" spans="1:15">
      <c r="A18" s="13"/>
      <c r="B18" s="14"/>
      <c r="C18" s="55"/>
      <c r="D18" s="37"/>
      <c r="E18" s="16"/>
      <c r="F18" s="19"/>
      <c r="G18" s="51"/>
      <c r="H18" s="19"/>
      <c r="I18" s="51"/>
      <c r="J18" s="59"/>
      <c r="K18" s="59"/>
      <c r="L18" s="35"/>
      <c r="M18" s="60"/>
      <c r="N18" s="46"/>
      <c r="O18" s="4"/>
    </row>
    <row r="19" spans="1:15">
      <c r="A19" s="24" t="s">
        <v>7</v>
      </c>
      <c r="B19" s="25"/>
      <c r="C19" s="25"/>
      <c r="D19" s="25"/>
      <c r="E19" s="25"/>
      <c r="F19" s="25"/>
      <c r="G19" s="27"/>
      <c r="H19" s="58"/>
      <c r="I19" s="27"/>
      <c r="J19" s="27"/>
      <c r="K19" s="27"/>
      <c r="L19" s="43">
        <f>SUM(L8:L18)</f>
        <v>0</v>
      </c>
      <c r="M19" s="44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showGridLines="0" workbookViewId="0">
      <pane xSplit="2" ySplit="7" topLeftCell="C11" activePane="bottomRight" state="frozen"/>
      <selection pane="topRight"/>
      <selection pane="bottomLeft"/>
      <selection pane="bottomRight" activeCell="G8" sqref="G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85546875" style="1" customWidth="1"/>
    <col min="5" max="5" width="15.28515625" style="1" customWidth="1"/>
    <col min="6" max="6" width="9.140625" style="2"/>
    <col min="7" max="7" width="9.140625" style="1"/>
    <col min="8" max="8" width="9.140625" style="2"/>
    <col min="9" max="9" width="9.140625" style="1"/>
    <col min="10" max="10" width="13.28515625" style="1" customWidth="1"/>
    <col min="11" max="11" width="14" style="1" customWidth="1"/>
    <col min="12" max="12" width="19.140625" style="4" customWidth="1"/>
    <col min="13" max="13" width="49" style="1" customWidth="1"/>
    <col min="14" max="16384" width="9.140625" style="1"/>
  </cols>
  <sheetData>
    <row r="1" spans="1:16">
      <c r="B1" s="5"/>
      <c r="C1" s="5"/>
      <c r="D1" s="6" t="s">
        <v>144</v>
      </c>
      <c r="E1" s="5"/>
      <c r="F1" s="7"/>
      <c r="G1" s="5"/>
      <c r="H1" s="7"/>
      <c r="I1" s="5"/>
      <c r="J1" s="5"/>
      <c r="K1" s="5"/>
      <c r="L1" s="29"/>
    </row>
    <row r="2" spans="1:16">
      <c r="B2" s="5"/>
      <c r="C2" s="5"/>
      <c r="D2" s="6" t="s">
        <v>224</v>
      </c>
      <c r="E2" s="5"/>
      <c r="F2" s="7"/>
      <c r="G2" s="5"/>
      <c r="H2" s="7"/>
      <c r="I2" s="5"/>
      <c r="J2" s="5"/>
      <c r="K2" s="5"/>
      <c r="L2" s="30" t="s">
        <v>146</v>
      </c>
    </row>
    <row r="3" spans="1:16">
      <c r="B3" s="5"/>
      <c r="C3" s="5"/>
      <c r="D3" s="6" t="e">
        <f>#REF!</f>
        <v>#REF!</v>
      </c>
      <c r="E3" s="5"/>
      <c r="F3" s="7"/>
      <c r="G3" s="5"/>
      <c r="H3" s="7"/>
      <c r="I3" s="5"/>
      <c r="J3" s="5"/>
      <c r="K3" s="5"/>
      <c r="L3" s="29"/>
    </row>
    <row r="4" spans="1:16">
      <c r="B4" s="8"/>
      <c r="C4" s="47"/>
      <c r="D4" s="8" t="e">
        <f>#REF!</f>
        <v>#REF!</v>
      </c>
      <c r="E4" s="9"/>
      <c r="F4" s="7"/>
      <c r="G4" s="5"/>
      <c r="H4" s="7"/>
      <c r="I4" s="5"/>
      <c r="J4" s="5"/>
      <c r="K4" s="5"/>
      <c r="L4" s="29" t="s">
        <v>147</v>
      </c>
    </row>
    <row r="5" spans="1:16" ht="15.75" customHeight="1">
      <c r="A5" s="748" t="s">
        <v>107</v>
      </c>
      <c r="B5" s="747" t="s">
        <v>108</v>
      </c>
      <c r="C5" s="747" t="s">
        <v>218</v>
      </c>
      <c r="D5" s="747" t="s">
        <v>222</v>
      </c>
      <c r="E5" s="747" t="s">
        <v>223</v>
      </c>
      <c r="F5" s="753" t="s">
        <v>189</v>
      </c>
      <c r="G5" s="754"/>
      <c r="H5" s="754"/>
      <c r="I5" s="754"/>
      <c r="J5" s="754"/>
      <c r="K5" s="754"/>
      <c r="L5" s="824" t="s">
        <v>152</v>
      </c>
      <c r="M5" s="745" t="s">
        <v>190</v>
      </c>
    </row>
    <row r="6" spans="1:16" ht="15.75" customHeight="1">
      <c r="A6" s="768"/>
      <c r="B6" s="765"/>
      <c r="C6" s="765"/>
      <c r="D6" s="765"/>
      <c r="E6" s="765"/>
      <c r="F6" s="762" t="s">
        <v>148</v>
      </c>
      <c r="G6" s="763"/>
      <c r="H6" s="762" t="s">
        <v>149</v>
      </c>
      <c r="I6" s="815"/>
      <c r="J6" s="762" t="s">
        <v>151</v>
      </c>
      <c r="K6" s="763"/>
      <c r="L6" s="825"/>
      <c r="M6" s="814"/>
    </row>
    <row r="7" spans="1:16" ht="33.75" customHeight="1">
      <c r="A7" s="749"/>
      <c r="B7" s="750"/>
      <c r="C7" s="750"/>
      <c r="D7" s="750"/>
      <c r="E7" s="750"/>
      <c r="F7" s="12" t="s">
        <v>108</v>
      </c>
      <c r="G7" s="11" t="s">
        <v>155</v>
      </c>
      <c r="H7" s="12" t="s">
        <v>108</v>
      </c>
      <c r="I7" s="11" t="s">
        <v>155</v>
      </c>
      <c r="J7" s="11" t="s">
        <v>219</v>
      </c>
      <c r="K7" s="11" t="s">
        <v>220</v>
      </c>
      <c r="L7" s="826"/>
      <c r="M7" s="746"/>
    </row>
    <row r="8" spans="1:16" ht="4.5" customHeight="1">
      <c r="A8" s="48"/>
      <c r="B8" s="49"/>
      <c r="C8" s="55"/>
      <c r="D8" s="49"/>
      <c r="E8" s="49"/>
      <c r="F8" s="50"/>
      <c r="G8" s="49"/>
      <c r="H8" s="50"/>
      <c r="I8" s="49"/>
      <c r="J8" s="49"/>
      <c r="K8" s="49"/>
      <c r="L8" s="53"/>
      <c r="M8" s="54"/>
    </row>
    <row r="9" spans="1:16">
      <c r="A9" s="13">
        <f t="shared" ref="A9" si="0">A7+1</f>
        <v>1</v>
      </c>
      <c r="B9" s="14">
        <f t="shared" ref="B9:B10" si="1">H9</f>
        <v>0</v>
      </c>
      <c r="C9" s="55"/>
      <c r="D9" s="37"/>
      <c r="E9" s="16"/>
      <c r="F9" s="17"/>
      <c r="G9" s="51"/>
      <c r="H9" s="19"/>
      <c r="I9" s="51"/>
      <c r="J9" s="34"/>
      <c r="K9" s="34"/>
      <c r="L9" s="35"/>
      <c r="M9" s="36"/>
      <c r="P9" s="45"/>
    </row>
    <row r="10" spans="1:16">
      <c r="A10" s="13">
        <f t="shared" ref="A10" si="2">A9+1</f>
        <v>2</v>
      </c>
      <c r="B10" s="14">
        <f t="shared" si="1"/>
        <v>0</v>
      </c>
      <c r="C10" s="55"/>
      <c r="D10" s="37"/>
      <c r="E10" s="16"/>
      <c r="F10" s="17"/>
      <c r="G10" s="51"/>
      <c r="H10" s="19"/>
      <c r="I10" s="51"/>
      <c r="J10" s="34"/>
      <c r="K10" s="34"/>
      <c r="L10" s="35"/>
      <c r="M10" s="36"/>
      <c r="P10" s="45"/>
    </row>
    <row r="11" spans="1:16">
      <c r="A11" s="13">
        <f t="shared" ref="A11:A18" si="3">A10+1</f>
        <v>3</v>
      </c>
      <c r="B11" s="14">
        <f t="shared" ref="B11:B18" si="4">H11</f>
        <v>0</v>
      </c>
      <c r="C11" s="55"/>
      <c r="D11" s="37"/>
      <c r="E11" s="16"/>
      <c r="F11" s="17"/>
      <c r="G11" s="51"/>
      <c r="H11" s="19"/>
      <c r="I11" s="51"/>
      <c r="J11" s="34"/>
      <c r="K11" s="34"/>
      <c r="L11" s="35"/>
      <c r="M11" s="38"/>
      <c r="N11" s="46"/>
      <c r="O11" s="4"/>
      <c r="P11" s="45"/>
    </row>
    <row r="12" spans="1:16">
      <c r="A12" s="13">
        <f t="shared" si="3"/>
        <v>4</v>
      </c>
      <c r="B12" s="14">
        <f t="shared" si="4"/>
        <v>0</v>
      </c>
      <c r="C12" s="55"/>
      <c r="D12" s="37"/>
      <c r="E12" s="16"/>
      <c r="F12" s="17"/>
      <c r="G12" s="51"/>
      <c r="H12" s="19"/>
      <c r="I12" s="51"/>
      <c r="J12" s="34"/>
      <c r="K12" s="34"/>
      <c r="L12" s="35"/>
      <c r="M12" s="38"/>
      <c r="N12" s="46"/>
      <c r="O12" s="4"/>
      <c r="P12" s="45"/>
    </row>
    <row r="13" spans="1:16">
      <c r="A13" s="13">
        <f t="shared" si="3"/>
        <v>5</v>
      </c>
      <c r="B13" s="14">
        <f t="shared" si="4"/>
        <v>0</v>
      </c>
      <c r="C13" s="55"/>
      <c r="D13" s="37"/>
      <c r="E13" s="16"/>
      <c r="F13" s="17"/>
      <c r="G13" s="51"/>
      <c r="H13" s="19"/>
      <c r="I13" s="51"/>
      <c r="J13" s="34"/>
      <c r="K13" s="34"/>
      <c r="L13" s="35"/>
      <c r="M13" s="36"/>
      <c r="N13" s="46"/>
      <c r="O13" s="4"/>
    </row>
    <row r="14" spans="1:16">
      <c r="A14" s="13">
        <f t="shared" si="3"/>
        <v>6</v>
      </c>
      <c r="B14" s="14">
        <f t="shared" si="4"/>
        <v>0</v>
      </c>
      <c r="C14" s="55"/>
      <c r="D14" s="37"/>
      <c r="E14" s="16"/>
      <c r="F14" s="17"/>
      <c r="G14" s="51"/>
      <c r="H14" s="19"/>
      <c r="I14" s="51"/>
      <c r="J14" s="34"/>
      <c r="K14" s="34"/>
      <c r="L14" s="35"/>
      <c r="M14" s="36"/>
      <c r="N14" s="46"/>
      <c r="O14" s="4"/>
    </row>
    <row r="15" spans="1:16">
      <c r="A15" s="13">
        <f t="shared" si="3"/>
        <v>7</v>
      </c>
      <c r="B15" s="14">
        <f t="shared" si="4"/>
        <v>0</v>
      </c>
      <c r="C15" s="55"/>
      <c r="D15" s="37"/>
      <c r="E15" s="16"/>
      <c r="F15" s="17"/>
      <c r="G15" s="51"/>
      <c r="H15" s="19"/>
      <c r="I15" s="51"/>
      <c r="J15" s="34"/>
      <c r="K15" s="34"/>
      <c r="L15" s="35"/>
      <c r="M15" s="36"/>
      <c r="N15" s="46"/>
      <c r="O15" s="4"/>
    </row>
    <row r="16" spans="1:16">
      <c r="A16" s="13">
        <f t="shared" si="3"/>
        <v>8</v>
      </c>
      <c r="B16" s="14">
        <f t="shared" si="4"/>
        <v>0</v>
      </c>
      <c r="C16" s="55"/>
      <c r="D16" s="37"/>
      <c r="E16" s="16"/>
      <c r="F16" s="17"/>
      <c r="G16" s="51"/>
      <c r="H16" s="19"/>
      <c r="I16" s="51"/>
      <c r="J16" s="34"/>
      <c r="K16" s="34"/>
      <c r="L16" s="35"/>
      <c r="M16" s="36"/>
      <c r="N16" s="46"/>
      <c r="O16" s="4"/>
    </row>
    <row r="17" spans="1:15">
      <c r="A17" s="13">
        <f t="shared" si="3"/>
        <v>9</v>
      </c>
      <c r="B17" s="14">
        <f t="shared" si="4"/>
        <v>0</v>
      </c>
      <c r="C17" s="55"/>
      <c r="D17" s="37"/>
      <c r="E17" s="16"/>
      <c r="F17" s="17"/>
      <c r="G17" s="51"/>
      <c r="H17" s="19"/>
      <c r="I17" s="51"/>
      <c r="J17" s="34"/>
      <c r="K17" s="34"/>
      <c r="L17" s="35"/>
      <c r="M17" s="36"/>
      <c r="N17" s="46"/>
      <c r="O17" s="4"/>
    </row>
    <row r="18" spans="1:15">
      <c r="A18" s="13">
        <f t="shared" si="3"/>
        <v>10</v>
      </c>
      <c r="B18" s="14">
        <f t="shared" si="4"/>
        <v>0</v>
      </c>
      <c r="C18" s="55"/>
      <c r="D18" s="37"/>
      <c r="E18" s="16"/>
      <c r="F18" s="17"/>
      <c r="G18" s="51"/>
      <c r="H18" s="19"/>
      <c r="I18" s="51"/>
      <c r="J18" s="34"/>
      <c r="K18" s="34"/>
      <c r="L18" s="35"/>
      <c r="M18" s="36"/>
      <c r="N18" s="46"/>
      <c r="O18" s="4"/>
    </row>
    <row r="19" spans="1:15">
      <c r="A19" s="13"/>
      <c r="B19" s="14"/>
      <c r="D19" s="20"/>
      <c r="E19" s="21"/>
      <c r="F19" s="22"/>
      <c r="G19" s="23"/>
      <c r="H19" s="22"/>
      <c r="I19" s="23"/>
      <c r="J19" s="34"/>
      <c r="K19" s="34"/>
      <c r="L19" s="40"/>
      <c r="M19" s="41"/>
    </row>
    <row r="20" spans="1:15">
      <c r="A20" s="24" t="s">
        <v>7</v>
      </c>
      <c r="B20" s="25"/>
      <c r="C20" s="25"/>
      <c r="D20" s="25"/>
      <c r="E20" s="25"/>
      <c r="F20" s="26"/>
      <c r="G20" s="27"/>
      <c r="H20" s="26"/>
      <c r="I20" s="27"/>
      <c r="J20" s="27"/>
      <c r="K20" s="27"/>
      <c r="L20" s="43">
        <f>SUM(L9:L19)</f>
        <v>0</v>
      </c>
      <c r="M20" s="44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xSplit="2" ySplit="7" topLeftCell="C8" activePane="bottomRight" state="frozen"/>
      <selection pane="topRight"/>
      <selection pane="bottomLeft"/>
      <selection pane="bottomRight" activeCell="N16" sqref="N1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7.7109375" style="1" customWidth="1"/>
    <col min="4" max="4" width="15.28515625" style="1" customWidth="1"/>
    <col min="5" max="5" width="9.140625" style="2"/>
    <col min="6" max="6" width="9.140625" style="1"/>
    <col min="7" max="7" width="9.140625" style="2"/>
    <col min="8" max="8" width="9.140625" style="1"/>
    <col min="9" max="12" width="9.140625" style="3"/>
    <col min="13" max="14" width="10" style="1" customWidth="1"/>
    <col min="15" max="15" width="19.140625" style="4" customWidth="1"/>
    <col min="16" max="16" width="49" style="1" customWidth="1"/>
    <col min="17" max="16384" width="9.140625" style="1"/>
  </cols>
  <sheetData>
    <row r="1" spans="1:19">
      <c r="B1" s="5"/>
      <c r="C1" s="6" t="s">
        <v>144</v>
      </c>
      <c r="D1" s="5"/>
      <c r="E1" s="7"/>
      <c r="F1" s="5"/>
      <c r="G1" s="7"/>
      <c r="H1" s="5"/>
      <c r="I1" s="28"/>
      <c r="J1" s="28"/>
      <c r="K1" s="28"/>
      <c r="L1" s="28"/>
      <c r="M1" s="5"/>
      <c r="N1" s="5"/>
      <c r="O1" s="29"/>
    </row>
    <row r="2" spans="1:19">
      <c r="B2" s="5"/>
      <c r="C2" s="6" t="s">
        <v>227</v>
      </c>
      <c r="D2" s="5"/>
      <c r="E2" s="7"/>
      <c r="F2" s="5"/>
      <c r="G2" s="7"/>
      <c r="H2" s="5"/>
      <c r="I2" s="28"/>
      <c r="J2" s="28"/>
      <c r="K2" s="28"/>
      <c r="L2" s="28"/>
      <c r="M2" s="5"/>
      <c r="N2" s="5"/>
      <c r="O2" s="30" t="s">
        <v>146</v>
      </c>
    </row>
    <row r="3" spans="1:19">
      <c r="B3" s="5"/>
      <c r="C3" s="6" t="e">
        <f>#REF!</f>
        <v>#REF!</v>
      </c>
      <c r="D3" s="5"/>
      <c r="E3" s="7"/>
      <c r="F3" s="5"/>
      <c r="G3" s="7"/>
      <c r="H3" s="5"/>
      <c r="I3" s="28"/>
      <c r="J3" s="28"/>
      <c r="K3" s="28"/>
      <c r="L3" s="28"/>
      <c r="M3" s="5"/>
      <c r="N3" s="5"/>
      <c r="O3" s="29"/>
    </row>
    <row r="4" spans="1:19">
      <c r="B4" s="8"/>
      <c r="C4" s="8" t="e">
        <f>#REF!</f>
        <v>#REF!</v>
      </c>
      <c r="D4" s="9"/>
      <c r="E4" s="7"/>
      <c r="F4" s="5"/>
      <c r="G4" s="7"/>
      <c r="H4" s="5"/>
      <c r="I4" s="28"/>
      <c r="J4" s="28"/>
      <c r="K4" s="28"/>
      <c r="L4" s="28"/>
      <c r="M4" s="5"/>
      <c r="N4" s="5"/>
      <c r="O4" s="29" t="s">
        <v>147</v>
      </c>
    </row>
    <row r="5" spans="1:19" ht="15.75" customHeight="1">
      <c r="A5" s="748" t="s">
        <v>107</v>
      </c>
      <c r="B5" s="747" t="s">
        <v>108</v>
      </c>
      <c r="C5" s="747" t="s">
        <v>222</v>
      </c>
      <c r="D5" s="747" t="s">
        <v>223</v>
      </c>
      <c r="E5" s="753" t="s">
        <v>189</v>
      </c>
      <c r="F5" s="754"/>
      <c r="G5" s="754"/>
      <c r="H5" s="754"/>
      <c r="I5" s="754"/>
      <c r="J5" s="754"/>
      <c r="K5" s="754"/>
      <c r="L5" s="754"/>
      <c r="M5" s="754"/>
      <c r="N5" s="754"/>
      <c r="O5" s="824" t="s">
        <v>152</v>
      </c>
      <c r="P5" s="745" t="s">
        <v>190</v>
      </c>
    </row>
    <row r="6" spans="1:19" ht="15.75" customHeight="1">
      <c r="A6" s="768"/>
      <c r="B6" s="765"/>
      <c r="C6" s="765"/>
      <c r="D6" s="765"/>
      <c r="E6" s="762" t="s">
        <v>148</v>
      </c>
      <c r="F6" s="763"/>
      <c r="G6" s="762" t="s">
        <v>149</v>
      </c>
      <c r="H6" s="815"/>
      <c r="I6" s="827" t="s">
        <v>148</v>
      </c>
      <c r="J6" s="828"/>
      <c r="K6" s="827" t="s">
        <v>149</v>
      </c>
      <c r="L6" s="829"/>
      <c r="M6" s="762" t="s">
        <v>151</v>
      </c>
      <c r="N6" s="763"/>
      <c r="O6" s="825"/>
      <c r="P6" s="814"/>
    </row>
    <row r="7" spans="1:19" ht="33.75" customHeight="1">
      <c r="A7" s="749"/>
      <c r="B7" s="750"/>
      <c r="C7" s="750"/>
      <c r="D7" s="750"/>
      <c r="E7" s="12" t="s">
        <v>108</v>
      </c>
      <c r="F7" s="11" t="s">
        <v>155</v>
      </c>
      <c r="G7" s="12" t="s">
        <v>108</v>
      </c>
      <c r="H7" s="11" t="s">
        <v>155</v>
      </c>
      <c r="I7" s="31" t="s">
        <v>225</v>
      </c>
      <c r="J7" s="31" t="s">
        <v>226</v>
      </c>
      <c r="K7" s="31" t="s">
        <v>225</v>
      </c>
      <c r="L7" s="31" t="s">
        <v>226</v>
      </c>
      <c r="M7" s="11" t="s">
        <v>219</v>
      </c>
      <c r="N7" s="11" t="s">
        <v>220</v>
      </c>
      <c r="O7" s="826"/>
      <c r="P7" s="746"/>
    </row>
    <row r="8" spans="1:19" ht="15.6" customHeight="1">
      <c r="A8" s="13">
        <f t="shared" ref="A8:A17" si="0">A7+1</f>
        <v>1</v>
      </c>
      <c r="B8" s="14">
        <f t="shared" ref="B8" si="1">G8</f>
        <v>0</v>
      </c>
      <c r="C8" s="15"/>
      <c r="D8" s="16"/>
      <c r="E8" s="17"/>
      <c r="F8" s="18"/>
      <c r="G8" s="19"/>
      <c r="H8" s="18"/>
      <c r="I8" s="33"/>
      <c r="J8" s="33"/>
      <c r="K8" s="33"/>
      <c r="L8" s="33"/>
      <c r="M8" s="34"/>
      <c r="N8" s="34"/>
      <c r="O8" s="35">
        <f t="shared" ref="O8:O17" si="2">N8-M8</f>
        <v>0</v>
      </c>
      <c r="P8" s="36"/>
      <c r="S8" s="45"/>
    </row>
    <row r="9" spans="1:19">
      <c r="A9" s="13">
        <f t="shared" si="0"/>
        <v>2</v>
      </c>
      <c r="B9" s="14">
        <f t="shared" ref="B9:B17" si="3">G9</f>
        <v>0</v>
      </c>
      <c r="C9" s="15"/>
      <c r="D9" s="16"/>
      <c r="E9" s="17"/>
      <c r="F9" s="18"/>
      <c r="G9" s="19"/>
      <c r="H9" s="18"/>
      <c r="I9" s="33"/>
      <c r="J9" s="33"/>
      <c r="K9" s="33"/>
      <c r="L9" s="33"/>
      <c r="M9" s="37"/>
      <c r="N9" s="37"/>
      <c r="O9" s="35">
        <f t="shared" si="2"/>
        <v>0</v>
      </c>
      <c r="P9" s="36"/>
      <c r="S9" s="45"/>
    </row>
    <row r="10" spans="1:19">
      <c r="A10" s="13">
        <f t="shared" si="0"/>
        <v>3</v>
      </c>
      <c r="B10" s="14">
        <f t="shared" si="3"/>
        <v>0</v>
      </c>
      <c r="C10" s="15"/>
      <c r="D10" s="16"/>
      <c r="E10" s="17"/>
      <c r="F10" s="18"/>
      <c r="G10" s="19"/>
      <c r="H10" s="18"/>
      <c r="I10" s="33"/>
      <c r="J10" s="33"/>
      <c r="K10" s="33"/>
      <c r="L10" s="33"/>
      <c r="M10" s="37"/>
      <c r="N10" s="37"/>
      <c r="O10" s="35">
        <f t="shared" si="2"/>
        <v>0</v>
      </c>
      <c r="P10" s="38"/>
      <c r="Q10" s="46"/>
      <c r="R10" s="4"/>
      <c r="S10" s="45"/>
    </row>
    <row r="11" spans="1:19">
      <c r="A11" s="13">
        <f t="shared" si="0"/>
        <v>4</v>
      </c>
      <c r="B11" s="14">
        <f t="shared" si="3"/>
        <v>0</v>
      </c>
      <c r="C11" s="15"/>
      <c r="D11" s="16"/>
      <c r="E11" s="17"/>
      <c r="F11" s="18"/>
      <c r="G11" s="19"/>
      <c r="H11" s="18"/>
      <c r="I11" s="33"/>
      <c r="J11" s="33"/>
      <c r="K11" s="33"/>
      <c r="L11" s="33"/>
      <c r="M11" s="37"/>
      <c r="N11" s="37"/>
      <c r="O11" s="35">
        <f t="shared" si="2"/>
        <v>0</v>
      </c>
      <c r="P11" s="38"/>
      <c r="Q11" s="46"/>
      <c r="R11" s="4"/>
      <c r="S11" s="45"/>
    </row>
    <row r="12" spans="1:19">
      <c r="A12" s="13">
        <f t="shared" si="0"/>
        <v>5</v>
      </c>
      <c r="B12" s="14">
        <f t="shared" si="3"/>
        <v>0</v>
      </c>
      <c r="C12" s="15"/>
      <c r="D12" s="16"/>
      <c r="E12" s="17"/>
      <c r="F12" s="18"/>
      <c r="G12" s="19"/>
      <c r="H12" s="18"/>
      <c r="I12" s="33"/>
      <c r="J12" s="33"/>
      <c r="K12" s="33"/>
      <c r="L12" s="33"/>
      <c r="M12" s="37"/>
      <c r="N12" s="37"/>
      <c r="O12" s="35">
        <f t="shared" si="2"/>
        <v>0</v>
      </c>
      <c r="P12" s="36"/>
      <c r="Q12" s="46"/>
      <c r="R12" s="4"/>
    </row>
    <row r="13" spans="1:19">
      <c r="A13" s="13">
        <f t="shared" si="0"/>
        <v>6</v>
      </c>
      <c r="B13" s="14">
        <f t="shared" si="3"/>
        <v>0</v>
      </c>
      <c r="C13" s="15"/>
      <c r="D13" s="16"/>
      <c r="E13" s="17"/>
      <c r="F13" s="18"/>
      <c r="G13" s="19"/>
      <c r="H13" s="18"/>
      <c r="I13" s="33"/>
      <c r="J13" s="33"/>
      <c r="K13" s="33"/>
      <c r="L13" s="33"/>
      <c r="M13" s="37"/>
      <c r="N13" s="37"/>
      <c r="O13" s="35">
        <f t="shared" si="2"/>
        <v>0</v>
      </c>
      <c r="P13" s="36"/>
      <c r="Q13" s="46"/>
      <c r="R13" s="4"/>
    </row>
    <row r="14" spans="1:19">
      <c r="A14" s="13">
        <f t="shared" si="0"/>
        <v>7</v>
      </c>
      <c r="B14" s="14">
        <f t="shared" si="3"/>
        <v>0</v>
      </c>
      <c r="C14" s="15"/>
      <c r="D14" s="16"/>
      <c r="E14" s="17"/>
      <c r="F14" s="18"/>
      <c r="G14" s="19"/>
      <c r="H14" s="18"/>
      <c r="I14" s="33"/>
      <c r="J14" s="33"/>
      <c r="K14" s="33"/>
      <c r="L14" s="33"/>
      <c r="M14" s="37"/>
      <c r="N14" s="37"/>
      <c r="O14" s="35">
        <f t="shared" si="2"/>
        <v>0</v>
      </c>
      <c r="P14" s="36"/>
      <c r="Q14" s="46"/>
      <c r="R14" s="4"/>
    </row>
    <row r="15" spans="1:19">
      <c r="A15" s="13">
        <f t="shared" si="0"/>
        <v>8</v>
      </c>
      <c r="B15" s="14">
        <f t="shared" si="3"/>
        <v>0</v>
      </c>
      <c r="C15" s="15"/>
      <c r="D15" s="16"/>
      <c r="E15" s="17"/>
      <c r="F15" s="18"/>
      <c r="G15" s="19"/>
      <c r="H15" s="18"/>
      <c r="I15" s="33"/>
      <c r="J15" s="33"/>
      <c r="K15" s="33"/>
      <c r="L15" s="33"/>
      <c r="M15" s="37"/>
      <c r="N15" s="37"/>
      <c r="O15" s="35">
        <f t="shared" si="2"/>
        <v>0</v>
      </c>
      <c r="P15" s="36"/>
      <c r="Q15" s="46"/>
      <c r="R15" s="4"/>
    </row>
    <row r="16" spans="1:19">
      <c r="A16" s="13">
        <f t="shared" si="0"/>
        <v>9</v>
      </c>
      <c r="B16" s="14">
        <f t="shared" si="3"/>
        <v>0</v>
      </c>
      <c r="C16" s="15"/>
      <c r="D16" s="16"/>
      <c r="E16" s="17"/>
      <c r="F16" s="18"/>
      <c r="G16" s="19"/>
      <c r="H16" s="18"/>
      <c r="I16" s="33"/>
      <c r="J16" s="33"/>
      <c r="K16" s="33"/>
      <c r="L16" s="33"/>
      <c r="M16" s="37"/>
      <c r="N16" s="37"/>
      <c r="O16" s="35">
        <f t="shared" si="2"/>
        <v>0</v>
      </c>
      <c r="P16" s="36"/>
      <c r="Q16" s="46"/>
      <c r="R16" s="4"/>
    </row>
    <row r="17" spans="1:18">
      <c r="A17" s="13">
        <f t="shared" si="0"/>
        <v>10</v>
      </c>
      <c r="B17" s="14">
        <f t="shared" si="3"/>
        <v>0</v>
      </c>
      <c r="C17" s="15"/>
      <c r="D17" s="16"/>
      <c r="E17" s="17"/>
      <c r="F17" s="18"/>
      <c r="G17" s="19"/>
      <c r="H17" s="18"/>
      <c r="I17" s="33"/>
      <c r="J17" s="33"/>
      <c r="K17" s="33"/>
      <c r="L17" s="33"/>
      <c r="M17" s="37"/>
      <c r="N17" s="37"/>
      <c r="O17" s="35">
        <f t="shared" si="2"/>
        <v>0</v>
      </c>
      <c r="P17" s="36"/>
      <c r="Q17" s="46"/>
      <c r="R17" s="4"/>
    </row>
    <row r="18" spans="1:18">
      <c r="A18" s="13"/>
      <c r="B18" s="14"/>
      <c r="C18" s="20"/>
      <c r="D18" s="21"/>
      <c r="E18" s="22"/>
      <c r="F18" s="23"/>
      <c r="G18" s="22"/>
      <c r="H18" s="23"/>
      <c r="I18" s="39"/>
      <c r="J18" s="39"/>
      <c r="K18" s="39"/>
      <c r="L18" s="39"/>
      <c r="M18" s="34"/>
      <c r="N18" s="34"/>
      <c r="O18" s="40"/>
      <c r="P18" s="41"/>
    </row>
    <row r="19" spans="1:18">
      <c r="A19" s="24" t="s">
        <v>7</v>
      </c>
      <c r="B19" s="25"/>
      <c r="C19" s="25"/>
      <c r="D19" s="25"/>
      <c r="E19" s="26"/>
      <c r="F19" s="27"/>
      <c r="G19" s="26"/>
      <c r="H19" s="27"/>
      <c r="I19" s="42"/>
      <c r="J19" s="42"/>
      <c r="K19" s="42"/>
      <c r="L19" s="42"/>
      <c r="M19" s="27"/>
      <c r="N19" s="27"/>
      <c r="O19" s="43">
        <f>SUM(O8:O18)</f>
        <v>0</v>
      </c>
      <c r="P19" s="44"/>
    </row>
  </sheetData>
  <mergeCells count="12">
    <mergeCell ref="P5:P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SO JUNI 2026 (Rev.2)</vt:lpstr>
      <vt:lpstr>KEBUTUHAN GAS</vt:lpstr>
      <vt:lpstr>Daily serapan Gas</vt:lpstr>
      <vt:lpstr>SO MS</vt:lpstr>
      <vt:lpstr>Summary Gas</vt:lpstr>
      <vt:lpstr>Daily Sales</vt:lpstr>
      <vt:lpstr>Summary FOB</vt:lpstr>
      <vt:lpstr>Summary sales</vt:lpstr>
      <vt:lpstr>HANKOOK</vt:lpstr>
      <vt:lpstr>PENTAWIRA</vt:lpstr>
      <vt:lpstr>ADP</vt:lpstr>
      <vt:lpstr>CLIN</vt:lpstr>
      <vt:lpstr>ABC KOGEN</vt:lpstr>
      <vt:lpstr>ASAHIMAS</vt:lpstr>
      <vt:lpstr>HLI</vt:lpstr>
      <vt:lpstr>DIC</vt:lpstr>
      <vt:lpstr>TWK</vt:lpstr>
      <vt:lpstr>STM</vt:lpstr>
      <vt:lpstr>AMI</vt:lpstr>
      <vt:lpstr>BI</vt:lpstr>
      <vt:lpstr>FSI</vt:lpstr>
      <vt:lpstr>INDOFOOD</vt:lpstr>
      <vt:lpstr>UMI</vt:lpstr>
      <vt:lpstr>PCIM</vt:lpstr>
      <vt:lpstr>PCI84</vt:lpstr>
      <vt:lpstr>CERES</vt:lpstr>
      <vt:lpstr>TOMIMOTO</vt:lpstr>
      <vt:lpstr>KTN</vt:lpstr>
      <vt:lpstr>BYC</vt:lpstr>
      <vt:lpstr>SARIMURNI</vt:lpstr>
      <vt:lpstr>KALBEE</vt:lpstr>
      <vt:lpstr>IPT</vt:lpstr>
      <vt:lpstr>Tongtji</vt:lpstr>
      <vt:lpstr>CISF</vt:lpstr>
      <vt:lpstr>EBM</vt:lpstr>
      <vt:lpstr>HCI</vt:lpstr>
      <vt:lpstr>KSN</vt:lpstr>
      <vt:lpstr>KSNR</vt:lpstr>
      <vt:lpstr>NIAGAGARAM</vt:lpstr>
      <vt:lpstr>NNI</vt:lpstr>
      <vt:lpstr>SHB</vt:lpstr>
      <vt:lpstr>MKG</vt:lpstr>
      <vt:lpstr>GTL</vt:lpstr>
      <vt:lpstr>OAJ</vt:lpstr>
      <vt:lpstr>PA</vt:lpstr>
      <vt:lpstr>KGM</vt:lpstr>
      <vt:lpstr>CITYMALL</vt:lpstr>
      <vt:lpstr>PUJ</vt:lpstr>
      <vt:lpstr>KA</vt:lpstr>
      <vt:lpstr>KBRU</vt:lpstr>
      <vt:lpstr>SDM</vt:lpstr>
      <vt:lpstr>JARGAS</vt:lpstr>
      <vt:lpstr>SBI</vt:lpstr>
      <vt:lpstr>HSK</vt:lpstr>
      <vt:lpstr>RB</vt:lpstr>
      <vt:lpstr>IDP</vt:lpstr>
      <vt:lpstr>ALT</vt:lpstr>
      <vt:lpstr>SETU</vt:lpstr>
      <vt:lpstr>SPGLOBAL</vt:lpstr>
      <vt:lpstr>SPJES</vt:lpstr>
      <vt:lpstr>GFATOM</vt:lpstr>
      <vt:lpstr>GFKULIT</vt:lpstr>
      <vt:lpstr>GFIR</vt:lpstr>
      <vt:lpstr>GFIR2</vt:lpstr>
      <vt:lpstr>TORABIKAHF</vt:lpstr>
      <vt:lpstr>TORABIKAIC</vt:lpstr>
      <vt:lpstr>TORABIKACIKUPA</vt:lpstr>
      <vt:lpstr>TOYOBO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Ashilla</dc:creator>
  <cp:lastModifiedBy>User</cp:lastModifiedBy>
  <cp:lastPrinted>2024-10-03T03:55:00Z</cp:lastPrinted>
  <dcterms:created xsi:type="dcterms:W3CDTF">2019-11-06T06:39:00Z</dcterms:created>
  <dcterms:modified xsi:type="dcterms:W3CDTF">2026-08-05T03:02:40Z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D0160A574E894420A175F0F7FD09E5E8_13</vt:lpwstr>
  </property>
  <property fmtid="{D5CDD505-2E9C-101B-9397-08002B2CF9AE}" pid="3" name="KSOProductBuildVer">
    <vt:lpwstr>1057-12.2.0.23196</vt:lpwstr>
  </property>
</Properties>
</file>